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1508" windowHeight="5640" activeTab="1"/>
  </bookViews>
  <sheets>
    <sheet name="City of Jasper" sheetId="1" r:id="rId1"/>
    <sheet name="Jasper Newton Electric" sheetId="2" r:id="rId2"/>
    <sheet name="Misc Electric" sheetId="3" r:id="rId3"/>
    <sheet name="Jan 2016" sheetId="4" r:id="rId4"/>
    <sheet name="Feb 2016" sheetId="5" r:id="rId5"/>
    <sheet name="Mar 2016" sheetId="6" r:id="rId6"/>
    <sheet name="Apr 2016" sheetId="7" r:id="rId7"/>
    <sheet name="May 2016" sheetId="8" r:id="rId8"/>
    <sheet name="June 2016" sheetId="9" r:id="rId9"/>
    <sheet name="July 2016" sheetId="10" r:id="rId10"/>
    <sheet name="Aug 2016" sheetId="11" r:id="rId11"/>
    <sheet name="Sep 2016" sheetId="12" r:id="rId12"/>
    <sheet name="Oct 2016" sheetId="13" r:id="rId13"/>
    <sheet name="Nov 2016" sheetId="14" r:id="rId14"/>
    <sheet name="Dec 2016" sheetId="15" r:id="rId15"/>
    <sheet name="Sheet1" sheetId="16" r:id="rId16"/>
  </sheets>
  <definedNames>
    <definedName name="_xlnm.Print_Area" localSheetId="0">'City of Jasper'!$A$1:$AO$18</definedName>
    <definedName name="_xlnm.Print_Area" localSheetId="1">'Jasper Newton Electric'!$A$1:$AO$26</definedName>
    <definedName name="_xlnm.Print_Titles" localSheetId="0">'City of Jasper'!$A:$E</definedName>
    <definedName name="_xlnm.Print_Titles" localSheetId="1">'Jasper Newton Electric'!$A:$D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<sst xmlns="http://schemas.openxmlformats.org/spreadsheetml/2006/main" count="3538" uniqueCount="363">
  <si>
    <t>GL code</t>
  </si>
  <si>
    <t>dept</t>
  </si>
  <si>
    <t>Acct #</t>
  </si>
  <si>
    <t>R&amp;B pct 2</t>
  </si>
  <si>
    <t>JP 1</t>
  </si>
  <si>
    <t>courthouse</t>
  </si>
  <si>
    <t>Company</t>
  </si>
  <si>
    <t>Jasper-Newton Electric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</si>
  <si>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</si>
  <si>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</si>
  <si>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</si>
  <si>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</si>
  <si>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</si>
  <si>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</si>
  <si>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</si>
  <si>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</si>
  <si>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</si>
  <si>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</si>
  <si>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</si>
  <si>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</si>
  <si>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</si>
  <si>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</si>
  <si>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</si>
  <si>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</si>
  <si>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</si>
  <si>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</si>
  <si>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</si>
  <si>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</si>
  <si>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</si>
  <si>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</si>
  <si>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</si>
  <si>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</si>
  <si>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</si>
  <si>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</si>
  <si>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</si>
  <si>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</si>
  <si>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</si>
  <si>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</si>
  <si>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</si>
  <si>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</si>
  <si>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</si>
  <si>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</si>
  <si>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</si>
  <si>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</si>
  <si>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</si>
  <si>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</si>
  <si>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</si>
  <si>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</si>
  <si>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</si>
  <si>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</si>
  <si>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</si>
  <si>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</si>
  <si>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</si>
  <si>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</si>
  <si>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</si>
  <si>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</si>
  <si>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</si>
  <si>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Misc Utilities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</si>
  <si>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</si>
  <si>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</si>
  <si>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</si>
  <si>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</si>
  <si>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</si>
  <si>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</si>
  <si>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</si>
  <si>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</si>
  <si>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</si>
  <si>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</si>
  <si>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</si>
  <si>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</si>
  <si>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</si>
  <si>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</si>
  <si>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</si>
  <si>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</si>
  <si>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</si>
  <si>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</si>
  <si>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</si>
  <si>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</si>
  <si>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</si>
  <si>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</si>
  <si>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</si>
  <si>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</si>
  <si>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</si>
  <si>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</si>
  <si>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</si>
  <si>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</si>
  <si>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</si>
  <si>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</si>
  <si>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</si>
  <si>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</si>
  <si>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</si>
  <si>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</si>
  <si>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</si>
  <si>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</si>
  <si>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</si>
  <si>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</si>
  <si>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 xml:space="preserve"> </t>
  </si>
  <si>
    <t>13.17500.00</t>
  </si>
  <si>
    <t>Account #</t>
  </si>
  <si>
    <t>Sheriff's Office</t>
  </si>
  <si>
    <t>PCT 1</t>
  </si>
  <si>
    <t>012-024-4030</t>
  </si>
  <si>
    <t>13.00125.00</t>
  </si>
  <si>
    <t>elect,ebase</t>
  </si>
  <si>
    <t>12.00600.01</t>
  </si>
  <si>
    <t>elect, water, sewer</t>
  </si>
  <si>
    <t>1055 E. Milam St</t>
  </si>
  <si>
    <t>012-021-4030</t>
  </si>
  <si>
    <t>Jsp airport</t>
  </si>
  <si>
    <t>emg mgmt command  trailer storage bldg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</si>
  <si>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</si>
  <si>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</si>
  <si>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</si>
  <si>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</si>
  <si>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</si>
  <si>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</si>
  <si>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</si>
  <si>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</si>
  <si>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</si>
  <si>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</si>
  <si>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</si>
  <si>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</si>
  <si>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</si>
  <si>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</si>
  <si>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</si>
  <si>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</si>
  <si>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</si>
  <si>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</si>
  <si>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</si>
  <si>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</si>
  <si>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</si>
  <si>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</si>
  <si>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</si>
  <si>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</si>
  <si>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</si>
  <si>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</si>
  <si>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</si>
  <si>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</si>
  <si>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</si>
  <si>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</si>
  <si>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</si>
  <si>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</si>
  <si>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</si>
  <si>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</si>
  <si>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</si>
  <si>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</si>
  <si>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</si>
  <si>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</si>
  <si>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</si>
  <si>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</si>
  <si>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</si>
  <si>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</si>
  <si>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</si>
  <si>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</si>
  <si>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</si>
  <si>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</si>
  <si>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</si>
  <si>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</si>
  <si>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</si>
  <si>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</si>
  <si>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</si>
  <si>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</si>
  <si>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</si>
  <si>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</si>
  <si>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</si>
  <si>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</si>
  <si>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</si>
  <si>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</si>
  <si>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</si>
  <si>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</si>
  <si>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</si>
  <si>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</si>
  <si>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</si>
  <si>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</si>
  <si>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</si>
  <si>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</si>
  <si>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</si>
  <si>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</si>
  <si>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</si>
  <si>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</si>
  <si>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</si>
  <si>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</si>
  <si>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</si>
  <si>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</si>
  <si>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</si>
  <si>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</si>
  <si>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</si>
  <si>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</si>
  <si>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</si>
  <si>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</si>
  <si>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</si>
  <si>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</si>
  <si>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</si>
  <si>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January 2016 Payments</t>
  </si>
  <si>
    <t>February 2016 Payments</t>
  </si>
  <si>
    <t>March 2016 Payments</t>
  </si>
  <si>
    <t>April 2016 Payments</t>
  </si>
  <si>
    <t>May 2016 Payments</t>
  </si>
  <si>
    <t>June 2016 Payments</t>
  </si>
  <si>
    <t>July 2016 Payments</t>
  </si>
  <si>
    <t>August 2016 Payments</t>
  </si>
  <si>
    <t>September 2016 Payments</t>
  </si>
  <si>
    <t>October 2016 Payments</t>
  </si>
  <si>
    <t>November 2016 Payments</t>
  </si>
  <si>
    <t>December 2016 Payments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</si>
  <si>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</si>
  <si>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</si>
  <si>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</si>
  <si>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</si>
  <si>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</si>
  <si>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</si>
  <si>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</si>
  <si>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</si>
  <si>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</si>
  <si>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</si>
  <si>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.</t>
  </si>
  <si>
    <t>12/1/17-1/2/18</t>
  </si>
  <si>
    <t>12/14/17-1/14/18</t>
  </si>
  <si>
    <t>12/6/17-1/8/18</t>
  </si>
  <si>
    <t>12/20/17-1/19/18</t>
  </si>
  <si>
    <t>12/13/17-1/15/18</t>
  </si>
  <si>
    <t>12/20/17-1/22/18</t>
  </si>
  <si>
    <t>12/19/17-1/19/17</t>
  </si>
  <si>
    <t>MULT</t>
  </si>
  <si>
    <t>12/20/17-1/31/18</t>
  </si>
  <si>
    <t>12/12/17-1/18/18</t>
  </si>
  <si>
    <t>12/19/17-1/19/18</t>
  </si>
  <si>
    <t>12/11/17-1/16/18</t>
  </si>
  <si>
    <t>12/16/17-1/15/18</t>
  </si>
  <si>
    <t>12/15/17-1/15/18</t>
  </si>
  <si>
    <t>12/28/17-1/19/18</t>
  </si>
  <si>
    <t>12/26/17-1/29/18</t>
  </si>
  <si>
    <t>1/1/18-1/31/18</t>
  </si>
  <si>
    <t>12/21/17-1/18/18</t>
  </si>
  <si>
    <t>12/19/17-1/18/18</t>
  </si>
  <si>
    <t>12/28/1-1/30/18</t>
  </si>
  <si>
    <t>12/27/17-1/26/18</t>
  </si>
  <si>
    <t>1/2/18-2/1/18</t>
  </si>
  <si>
    <t>1/2/18-1/31/18</t>
  </si>
  <si>
    <t>1/5/18-2/2/18</t>
  </si>
  <si>
    <t>1/14/18-2/14/18</t>
  </si>
  <si>
    <t>1/8/18-2/8/18</t>
  </si>
  <si>
    <t>1/19/18-2/19/18</t>
  </si>
  <si>
    <t>1/19/18-2/20/18</t>
  </si>
  <si>
    <t>1/18/18-2/15/18</t>
  </si>
  <si>
    <t>1/16/182/13/18</t>
  </si>
  <si>
    <t>1/22/18-2/21/18</t>
  </si>
  <si>
    <t>1/15/18-2/15/18</t>
  </si>
  <si>
    <t xml:space="preserve">    </t>
  </si>
  <si>
    <t>01/02/18-02/01/18</t>
  </si>
  <si>
    <t>1/30/18-2/27/18</t>
  </si>
  <si>
    <t>1/29/18-2/27/18</t>
  </si>
  <si>
    <t>1/29/18-2/26/18</t>
  </si>
  <si>
    <t>1/18/18-2/20/18</t>
  </si>
  <si>
    <t>1/16/18-2/15/18</t>
  </si>
  <si>
    <t>1/26/18-2/25/18</t>
  </si>
  <si>
    <t>1/26/18-2/26/18</t>
  </si>
  <si>
    <t>2/1/18-3/5/18</t>
  </si>
  <si>
    <t>1/31/18-3/5/18</t>
  </si>
  <si>
    <t>2/14/18-3/14/18</t>
  </si>
  <si>
    <t>02/08/18-03/12/08</t>
  </si>
  <si>
    <t>02/15/18-3/19/18</t>
  </si>
  <si>
    <t>2/15/18-3/18/18</t>
  </si>
  <si>
    <t>2/15/18-3/19/18</t>
  </si>
  <si>
    <t>02/1/18-3/5/18</t>
  </si>
  <si>
    <t>2/15/18-3/16/18</t>
  </si>
  <si>
    <t>2/20/18-3/50/18</t>
  </si>
  <si>
    <t>2/21/18-3/20/18</t>
  </si>
  <si>
    <t>2/20/18-3/20/18</t>
  </si>
  <si>
    <t>2/13/18/3/14/18</t>
  </si>
  <si>
    <t>2/1/18-2/28/18</t>
  </si>
  <si>
    <t>3/1/18-3/31/18</t>
  </si>
  <si>
    <t>02/26/18-3/26/18</t>
  </si>
  <si>
    <t>02/20/18-3/19/18</t>
  </si>
  <si>
    <t>2/16/18-3/15/18</t>
  </si>
  <si>
    <t>2/15/18-3/15/18</t>
  </si>
  <si>
    <t>2/16/18-3/14/18</t>
  </si>
  <si>
    <t>2/27/18-3/30/18</t>
  </si>
  <si>
    <t>2/27/18-3/28/18</t>
  </si>
  <si>
    <t>2/21/18-3/21/18</t>
  </si>
  <si>
    <t>2/26/18-3/28/18</t>
  </si>
  <si>
    <t>2/25/18-3/29/18</t>
  </si>
  <si>
    <t>3/5/18-4/4/18</t>
  </si>
  <si>
    <t>012 016 4030</t>
  </si>
  <si>
    <t>012-016-4030</t>
  </si>
  <si>
    <t>03/14/18-04/15/18</t>
  </si>
  <si>
    <t>3/12/18-4/12/18</t>
  </si>
  <si>
    <t>3/19/18-4/18/18</t>
  </si>
  <si>
    <t>3/18/18-4/19/18</t>
  </si>
  <si>
    <t>3/19/18-4/19/18</t>
  </si>
  <si>
    <t>3/20/18-4/19/18</t>
  </si>
  <si>
    <t>3/16/18-4/19/18</t>
  </si>
  <si>
    <t>3/20/18-4/20/18</t>
  </si>
  <si>
    <t>3/14/18-4/16/18</t>
  </si>
  <si>
    <t>3/16/18-4/16/18</t>
  </si>
  <si>
    <t>3/15/18-4/12/18</t>
  </si>
  <si>
    <t>3/16/18-4/15/18</t>
  </si>
  <si>
    <t>4/1/18-4/30/18</t>
  </si>
  <si>
    <t>3/28/18-4/25/18</t>
  </si>
  <si>
    <t>3/26/18-4/25/18</t>
  </si>
  <si>
    <t>3/30/18-4/26/18</t>
  </si>
  <si>
    <t>3/21/18-4/22/18</t>
  </si>
  <si>
    <t>3/29/18-4/27/18</t>
  </si>
  <si>
    <t>3/28/18-4/27/18</t>
  </si>
  <si>
    <t>4/18/18-5/18/18</t>
  </si>
  <si>
    <t>4/19/18-5/21/18</t>
  </si>
  <si>
    <t>4/16/18-5/15/18</t>
  </si>
  <si>
    <t>04/20/18-5/21/18</t>
  </si>
  <si>
    <t>4/19/18-5/15/18</t>
  </si>
  <si>
    <t>4/19/18-5/18/18</t>
  </si>
  <si>
    <t>04/19/18-5/21/18</t>
  </si>
  <si>
    <t>4/18/18-5/21/18</t>
  </si>
  <si>
    <t>4/19/18-5/22/18</t>
  </si>
  <si>
    <t>4/26/18-5/30/18</t>
  </si>
  <si>
    <t>5/1/18-5/31/18</t>
  </si>
  <si>
    <t>4/25/18-5/19/18</t>
  </si>
  <si>
    <t>4/25/18-5/29/18</t>
  </si>
  <si>
    <t>4/13/18-5/14/18</t>
  </si>
  <si>
    <t>04/16/18-5/15/18</t>
  </si>
  <si>
    <t>4/22/18-5/21/18</t>
  </si>
  <si>
    <t>4/27/18-5/29/18</t>
  </si>
  <si>
    <t>5/4/18-6/4/18</t>
  </si>
  <si>
    <t>04/04/18-5/4/18</t>
  </si>
  <si>
    <t>4/12/18-5/14/18</t>
  </si>
  <si>
    <t>4/4/18-5/4/18</t>
  </si>
  <si>
    <t>5/3/18-6/5/18</t>
  </si>
  <si>
    <t>05/15/18-06/15/18</t>
  </si>
  <si>
    <t>5/14/18-6/12/18</t>
  </si>
  <si>
    <t>5/18/18-6/19/18</t>
  </si>
  <si>
    <t>5/21/18-6/20/18</t>
  </si>
  <si>
    <t>5/15/18-6/12/18</t>
  </si>
  <si>
    <t>5/15/18-6/14/18</t>
  </si>
  <si>
    <t>05/18/18-6/19/18</t>
  </si>
  <si>
    <t>5/18/18-6/18/18</t>
  </si>
  <si>
    <t>6/1/18-6/30/18</t>
  </si>
  <si>
    <t>5/29/18-6/27/18</t>
  </si>
  <si>
    <t>5/29/18-6/26/18</t>
  </si>
  <si>
    <t>5/30/18-6/26/18</t>
  </si>
  <si>
    <t>5/22/18-6/20/18</t>
  </si>
  <si>
    <t>5/14/18-6/14/18</t>
  </si>
  <si>
    <t>5/15/18-6/15/18</t>
  </si>
  <si>
    <t>4/17/18-5/15/18</t>
  </si>
  <si>
    <t>5/21/18-6/21/18</t>
  </si>
  <si>
    <t>6/4/18-7/5/18</t>
  </si>
  <si>
    <t>6/5/18-7/10/18</t>
  </si>
  <si>
    <t>6/15/18-7/15/18</t>
  </si>
  <si>
    <t>6/12/18-7/12/18</t>
  </si>
  <si>
    <t>6/19/18-7/23/18</t>
  </si>
  <si>
    <t>6/19/18-7/20/18</t>
  </si>
  <si>
    <t>6/18/18-7/20/18</t>
  </si>
  <si>
    <t>6/14/18-7/18/18</t>
  </si>
  <si>
    <t>6/20/18-7/20/18</t>
  </si>
  <si>
    <t>6/12/18-7/16/18</t>
  </si>
  <si>
    <t>6/14/18-7/13/18</t>
  </si>
  <si>
    <t>6/16/18-7/16/18</t>
  </si>
  <si>
    <t>6/27/18-7/26/18</t>
  </si>
  <si>
    <t>6/26/18-7/25/18</t>
  </si>
  <si>
    <t>6/20/18-7/19/18</t>
  </si>
  <si>
    <t>6/20/18-7/18/18</t>
  </si>
  <si>
    <t>6/26/18-7/30/18</t>
  </si>
  <si>
    <t>7/1/18-7/31/18</t>
  </si>
  <si>
    <t>6/21/18-7/22/18</t>
  </si>
  <si>
    <t>6/27/18-7/27/18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</si>
</sst>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center"/>
      <protection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3" fontId="0" fillId="0" borderId="15" xfId="0" applyNumberFormat="1" applyFill="1" applyBorder="1" applyAlignment="1" applyProtection="1">
      <alignment horizontal="right"/>
      <protection locked="0"/>
    </xf>
    <xf numFmtId="3" fontId="0" fillId="0" borderId="21" xfId="0" applyNumberFormat="1" applyBorder="1" applyAlignment="1" applyProtection="1">
      <alignment horizontal="center"/>
      <protection/>
    </xf>
    <xf numFmtId="44" fontId="6" fillId="0" borderId="21" xfId="44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 hidden="1"/>
    </xf>
    <xf numFmtId="0" fontId="0" fillId="0" borderId="15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3" fontId="0" fillId="0" borderId="21" xfId="0" applyNumberFormat="1" applyFill="1" applyBorder="1" applyAlignment="1" applyProtection="1">
      <alignment horizontal="center"/>
      <protection/>
    </xf>
    <xf numFmtId="44" fontId="6" fillId="0" borderId="10" xfId="44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3" fontId="0" fillId="0" borderId="21" xfId="0" applyNumberFormat="1" applyFont="1" applyBorder="1" applyAlignment="1" applyProtection="1">
      <alignment horizontal="center"/>
      <protection/>
    </xf>
    <xf numFmtId="44" fontId="0" fillId="0" borderId="21" xfId="44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4" fontId="25" fillId="0" borderId="21" xfId="44" applyFont="1" applyFill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 hidden="1"/>
    </xf>
    <xf numFmtId="3" fontId="0" fillId="0" borderId="21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0" fontId="0" fillId="0" borderId="26" xfId="0" applyFont="1" applyFill="1" applyBorder="1" applyAlignment="1">
      <alignment wrapText="1"/>
    </xf>
    <xf numFmtId="43" fontId="0" fillId="0" borderId="18" xfId="42" applyFont="1" applyFill="1" applyBorder="1" applyAlignment="1">
      <alignment/>
    </xf>
    <xf numFmtId="0" fontId="0" fillId="0" borderId="0" xfId="0" applyFill="1" applyAlignment="1">
      <alignment/>
    </xf>
    <xf numFmtId="43" fontId="0" fillId="0" borderId="18" xfId="42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Fill="1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center"/>
      <protection/>
    </xf>
    <xf numFmtId="3" fontId="0" fillId="0" borderId="10" xfId="0" applyNumberForma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44" fontId="25" fillId="0" borderId="10" xfId="44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" fontId="0" fillId="0" borderId="26" xfId="0" applyNumberFormat="1" applyFill="1" applyBorder="1" applyAlignment="1">
      <alignment wrapText="1"/>
    </xf>
    <xf numFmtId="14" fontId="0" fillId="0" borderId="26" xfId="0" applyNumberFormat="1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14" fontId="0" fillId="0" borderId="26" xfId="0" applyNumberFormat="1" applyFont="1" applyBorder="1" applyAlignment="1">
      <alignment vertical="center" wrapText="1"/>
    </xf>
    <xf numFmtId="0" fontId="0" fillId="0" borderId="29" xfId="0" applyFill="1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ont="1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NumberFormat="1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0" fillId="0" borderId="10" xfId="0" applyNumberFormat="1" applyFont="1" applyBorder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Fill="1" applyBorder="1" applyAlignment="1">
      <alignment/>
    </xf>
    <xf numFmtId="0" fontId="9" fillId="0" borderId="10" xfId="0" applyNumberFormat="1" applyFont="1" applyBorder="1" applyAlignment="1">
      <alignment/>
    </xf>
    <xf numFmtId="43" fontId="0" fillId="35" borderId="10" xfId="42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3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  <xf numFmtId="0" fontId="27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view="pageBreakPreview" zoomScaleSheetLayoutView="100" zoomScalePageLayoutView="0" workbookViewId="0" topLeftCell="A1">
      <pane xSplit="5" ySplit="3" topLeftCell="U11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Q18" sqref="Q18"/>
    </sheetView>
  </sheetViews>
  <sheetFormatPr defaultColWidth="8.796875" defaultRowHeight="15.75"/>
  <cols>
    <col min="1" max="1" width="10.8984375" style="5" bestFit="1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70" customWidth="1"/>
    <col min="9" max="9" width="11.5" style="0" customWidth="1"/>
    <col min="10" max="10" width="6.8984375" style="0" customWidth="1"/>
    <col min="11" max="11" width="8.8984375" style="70" customWidth="1"/>
    <col min="12" max="12" width="10.5" style="0" customWidth="1"/>
    <col min="13" max="13" width="6.8984375" style="0" customWidth="1"/>
    <col min="14" max="14" width="8.8984375" style="70" customWidth="1"/>
    <col min="15" max="15" width="9.3984375" style="0" customWidth="1"/>
    <col min="16" max="16" width="6.8984375" style="0" customWidth="1"/>
    <col min="17" max="17" width="8.8984375" style="70" customWidth="1"/>
    <col min="18" max="18" width="9.3984375" style="0" customWidth="1"/>
    <col min="19" max="19" width="6.8984375" style="0" customWidth="1"/>
    <col min="20" max="20" width="8.8984375" style="70" customWidth="1"/>
    <col min="21" max="21" width="9.8984375" style="0" customWidth="1"/>
    <col min="22" max="22" width="6.8984375" style="0" customWidth="1"/>
    <col min="23" max="23" width="10.8984375" style="70" customWidth="1"/>
    <col min="24" max="24" width="9.8984375" style="0" customWidth="1"/>
    <col min="25" max="25" width="6.8984375" style="0" customWidth="1"/>
    <col min="26" max="26" width="9.796875" style="70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5.75" thickBot="1">
      <c r="B1" s="6" t="s">
        <v>8</v>
      </c>
      <c r="C1" s="6"/>
      <c r="F1" s="212">
        <v>2018</v>
      </c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</row>
    <row r="2" spans="1:41" ht="15.75" thickBot="1">
      <c r="A2" s="23"/>
      <c r="B2" s="24"/>
      <c r="C2" s="24"/>
      <c r="D2" s="25"/>
      <c r="E2" s="26"/>
      <c r="F2" s="209" t="s">
        <v>112</v>
      </c>
      <c r="G2" s="210"/>
      <c r="H2" s="211"/>
      <c r="I2" s="209" t="s">
        <v>117</v>
      </c>
      <c r="J2" s="210"/>
      <c r="K2" s="211"/>
      <c r="L2" s="209" t="s">
        <v>118</v>
      </c>
      <c r="M2" s="210"/>
      <c r="N2" s="211"/>
      <c r="O2" s="209" t="s">
        <v>119</v>
      </c>
      <c r="P2" s="210"/>
      <c r="Q2" s="211"/>
      <c r="R2" s="209" t="s">
        <v>113</v>
      </c>
      <c r="S2" s="210"/>
      <c r="T2" s="211"/>
      <c r="U2" s="209" t="s">
        <v>120</v>
      </c>
      <c r="V2" s="210"/>
      <c r="W2" s="211"/>
      <c r="X2" s="209" t="s">
        <v>121</v>
      </c>
      <c r="Y2" s="210"/>
      <c r="Z2" s="211"/>
      <c r="AA2" s="209" t="s">
        <v>122</v>
      </c>
      <c r="AB2" s="210"/>
      <c r="AC2" s="211"/>
      <c r="AD2" s="209" t="s">
        <v>123</v>
      </c>
      <c r="AE2" s="210"/>
      <c r="AF2" s="211"/>
      <c r="AG2" s="209" t="s">
        <v>124</v>
      </c>
      <c r="AH2" s="210"/>
      <c r="AI2" s="211"/>
      <c r="AJ2" s="209" t="s">
        <v>125</v>
      </c>
      <c r="AK2" s="210"/>
      <c r="AL2" s="211"/>
      <c r="AM2" s="209" t="s">
        <v>126</v>
      </c>
      <c r="AN2" s="210"/>
      <c r="AO2" s="211"/>
    </row>
    <row r="3" spans="1:41" ht="31.5" thickBot="1">
      <c r="A3" s="165" t="s">
        <v>0</v>
      </c>
      <c r="B3" s="8" t="s">
        <v>1</v>
      </c>
      <c r="C3" s="154" t="s">
        <v>129</v>
      </c>
      <c r="D3" s="14" t="s">
        <v>63</v>
      </c>
      <c r="E3" s="176" t="s">
        <v>90</v>
      </c>
      <c r="F3" s="18" t="s">
        <v>114</v>
      </c>
      <c r="G3" s="19" t="s">
        <v>115</v>
      </c>
      <c r="H3" s="67" t="s">
        <v>116</v>
      </c>
      <c r="I3" s="18" t="s">
        <v>114</v>
      </c>
      <c r="J3" s="19" t="s">
        <v>115</v>
      </c>
      <c r="K3" s="67" t="s">
        <v>116</v>
      </c>
      <c r="L3" s="18" t="s">
        <v>114</v>
      </c>
      <c r="M3" s="19" t="s">
        <v>115</v>
      </c>
      <c r="N3" s="67" t="s">
        <v>116</v>
      </c>
      <c r="O3" s="18" t="s">
        <v>114</v>
      </c>
      <c r="P3" s="19" t="s">
        <v>115</v>
      </c>
      <c r="Q3" s="67" t="s">
        <v>116</v>
      </c>
      <c r="R3" s="18" t="s">
        <v>114</v>
      </c>
      <c r="S3" s="19" t="s">
        <v>115</v>
      </c>
      <c r="T3" s="67" t="s">
        <v>116</v>
      </c>
      <c r="U3" s="18" t="s">
        <v>114</v>
      </c>
      <c r="V3" s="19" t="s">
        <v>115</v>
      </c>
      <c r="W3" s="67" t="s">
        <v>116</v>
      </c>
      <c r="X3" s="18" t="s">
        <v>114</v>
      </c>
      <c r="Y3" s="19" t="s">
        <v>115</v>
      </c>
      <c r="Z3" s="67" t="s">
        <v>116</v>
      </c>
      <c r="AA3" s="18" t="s">
        <v>114</v>
      </c>
      <c r="AB3" s="19" t="s">
        <v>115</v>
      </c>
      <c r="AC3" s="20" t="s">
        <v>116</v>
      </c>
      <c r="AD3" s="18" t="s">
        <v>114</v>
      </c>
      <c r="AE3" s="19" t="s">
        <v>115</v>
      </c>
      <c r="AF3" s="20" t="s">
        <v>116</v>
      </c>
      <c r="AG3" s="18" t="s">
        <v>114</v>
      </c>
      <c r="AH3" s="19" t="s">
        <v>115</v>
      </c>
      <c r="AI3" s="20" t="s">
        <v>116</v>
      </c>
      <c r="AJ3" s="18" t="s">
        <v>114</v>
      </c>
      <c r="AK3" s="19" t="s">
        <v>115</v>
      </c>
      <c r="AL3" s="20" t="s">
        <v>116</v>
      </c>
      <c r="AM3" s="18" t="s">
        <v>114</v>
      </c>
      <c r="AN3" s="19" t="s">
        <v>115</v>
      </c>
      <c r="AO3" s="20" t="s">
        <v>116</v>
      </c>
    </row>
    <row r="4" spans="1:41" ht="49.5" customHeight="1">
      <c r="A4" s="166" t="s">
        <v>64</v>
      </c>
      <c r="B4" s="9" t="s">
        <v>108</v>
      </c>
      <c r="C4" s="169">
        <v>408</v>
      </c>
      <c r="D4" s="15" t="s">
        <v>74</v>
      </c>
      <c r="E4" s="172" t="s">
        <v>86</v>
      </c>
      <c r="F4" s="82" t="s">
        <v>225</v>
      </c>
      <c r="G4" s="17">
        <v>910</v>
      </c>
      <c r="H4" s="68">
        <v>82.79</v>
      </c>
      <c r="I4" s="82" t="s">
        <v>244</v>
      </c>
      <c r="J4" s="17">
        <v>620</v>
      </c>
      <c r="K4" s="68">
        <v>82.79</v>
      </c>
      <c r="L4" s="82" t="s">
        <v>265</v>
      </c>
      <c r="M4" s="17">
        <v>660</v>
      </c>
      <c r="N4" s="68">
        <v>82.79</v>
      </c>
      <c r="O4" s="82" t="s">
        <v>291</v>
      </c>
      <c r="P4" s="17">
        <v>1040</v>
      </c>
      <c r="Q4" s="68">
        <v>82.79</v>
      </c>
      <c r="R4" s="119" t="s">
        <v>305</v>
      </c>
      <c r="S4" s="17">
        <v>680</v>
      </c>
      <c r="T4" s="68">
        <v>82.79</v>
      </c>
      <c r="U4" s="82" t="s">
        <v>331</v>
      </c>
      <c r="V4" s="17">
        <v>1060</v>
      </c>
      <c r="W4" s="68">
        <v>82.79</v>
      </c>
      <c r="X4" s="82" t="s">
        <v>350</v>
      </c>
      <c r="Y4" s="17">
        <v>1370</v>
      </c>
      <c r="Z4" s="68">
        <v>82.79</v>
      </c>
      <c r="AA4" s="130"/>
      <c r="AB4" s="17"/>
      <c r="AC4" s="21"/>
      <c r="AD4" s="130"/>
      <c r="AE4" s="17"/>
      <c r="AF4" s="21"/>
      <c r="AG4" s="130"/>
      <c r="AH4" s="17"/>
      <c r="AI4" s="21"/>
      <c r="AJ4" s="82"/>
      <c r="AK4" s="17"/>
      <c r="AL4" s="21"/>
      <c r="AM4" s="130"/>
      <c r="AN4" s="17"/>
      <c r="AO4" s="21"/>
    </row>
    <row r="5" spans="1:41" ht="49.5" customHeight="1">
      <c r="A5" s="167" t="s">
        <v>44</v>
      </c>
      <c r="B5" s="10" t="s">
        <v>3</v>
      </c>
      <c r="C5" s="169">
        <v>408</v>
      </c>
      <c r="D5" s="16" t="s">
        <v>73</v>
      </c>
      <c r="E5" s="172" t="s">
        <v>85</v>
      </c>
      <c r="F5" s="82" t="s">
        <v>225</v>
      </c>
      <c r="G5" s="17">
        <v>7870</v>
      </c>
      <c r="H5" s="68">
        <v>51.42</v>
      </c>
      <c r="I5" s="82" t="s">
        <v>244</v>
      </c>
      <c r="J5" s="17">
        <v>5330</v>
      </c>
      <c r="K5" s="68">
        <v>44.67</v>
      </c>
      <c r="L5" s="82" t="s">
        <v>265</v>
      </c>
      <c r="M5" s="17">
        <v>5740</v>
      </c>
      <c r="N5" s="68">
        <v>45.76</v>
      </c>
      <c r="O5" s="82" t="s">
        <v>291</v>
      </c>
      <c r="P5" s="17">
        <v>7290</v>
      </c>
      <c r="Q5" s="68">
        <v>49.88</v>
      </c>
      <c r="R5" s="119" t="s">
        <v>308</v>
      </c>
      <c r="S5" s="17">
        <v>7740</v>
      </c>
      <c r="T5" s="68">
        <v>51.08</v>
      </c>
      <c r="U5" s="82" t="s">
        <v>331</v>
      </c>
      <c r="V5" s="17">
        <v>9560</v>
      </c>
      <c r="W5" s="68">
        <v>55.92</v>
      </c>
      <c r="X5" s="82" t="s">
        <v>350</v>
      </c>
      <c r="Y5" s="17">
        <v>10870</v>
      </c>
      <c r="Z5" s="68">
        <v>59.4</v>
      </c>
      <c r="AA5" s="130"/>
      <c r="AB5" s="17"/>
      <c r="AC5" s="21"/>
      <c r="AD5" s="130"/>
      <c r="AE5" s="17"/>
      <c r="AF5" s="21"/>
      <c r="AG5" s="130"/>
      <c r="AH5" s="17"/>
      <c r="AI5" s="21"/>
      <c r="AJ5" s="87"/>
      <c r="AK5" s="17"/>
      <c r="AL5" s="21"/>
      <c r="AM5" s="130"/>
      <c r="AN5" s="17"/>
      <c r="AO5" s="21"/>
    </row>
    <row r="6" spans="1:41" ht="49.5" customHeight="1">
      <c r="A6" s="167" t="s">
        <v>32</v>
      </c>
      <c r="B6" s="10" t="s">
        <v>4</v>
      </c>
      <c r="C6" s="169">
        <v>408</v>
      </c>
      <c r="D6" s="16" t="s">
        <v>76</v>
      </c>
      <c r="E6" s="172" t="s">
        <v>84</v>
      </c>
      <c r="F6" s="87" t="s">
        <v>226</v>
      </c>
      <c r="G6" s="17">
        <v>1136</v>
      </c>
      <c r="H6" s="68">
        <v>184.02</v>
      </c>
      <c r="I6" s="82" t="s">
        <v>243</v>
      </c>
      <c r="J6" s="17">
        <v>655</v>
      </c>
      <c r="K6" s="68">
        <v>116.4</v>
      </c>
      <c r="L6" s="82" t="s">
        <v>268</v>
      </c>
      <c r="M6" s="17">
        <v>319</v>
      </c>
      <c r="N6" s="68">
        <v>72.52</v>
      </c>
      <c r="O6" s="82" t="s">
        <v>290</v>
      </c>
      <c r="P6" s="17">
        <v>380</v>
      </c>
      <c r="Q6" s="68">
        <v>81.74</v>
      </c>
      <c r="R6" s="119" t="s">
        <v>305</v>
      </c>
      <c r="S6" s="17">
        <v>595</v>
      </c>
      <c r="T6" s="68">
        <v>111.84</v>
      </c>
      <c r="U6" s="82" t="s">
        <v>329</v>
      </c>
      <c r="V6" s="17">
        <v>864</v>
      </c>
      <c r="W6" s="68">
        <v>150.24</v>
      </c>
      <c r="X6" s="82" t="s">
        <v>351</v>
      </c>
      <c r="Y6" s="17">
        <v>562</v>
      </c>
      <c r="Z6" s="68">
        <v>105.44</v>
      </c>
      <c r="AA6" s="130"/>
      <c r="AB6" s="17"/>
      <c r="AC6" s="21"/>
      <c r="AD6" s="130"/>
      <c r="AE6" s="17"/>
      <c r="AF6" s="21"/>
      <c r="AG6" s="130"/>
      <c r="AH6" s="17"/>
      <c r="AI6" s="21"/>
      <c r="AJ6" s="82"/>
      <c r="AK6" s="17"/>
      <c r="AL6" s="21"/>
      <c r="AM6" s="130"/>
      <c r="AN6" s="17"/>
      <c r="AO6" s="21"/>
    </row>
    <row r="7" spans="1:41" ht="49.5" customHeight="1">
      <c r="A7" s="167" t="s">
        <v>31</v>
      </c>
      <c r="B7" s="10" t="s">
        <v>12</v>
      </c>
      <c r="C7" s="169">
        <v>408</v>
      </c>
      <c r="D7" s="16" t="s">
        <v>75</v>
      </c>
      <c r="E7" s="172" t="s">
        <v>83</v>
      </c>
      <c r="F7" s="82" t="s">
        <v>223</v>
      </c>
      <c r="G7" s="82" t="s">
        <v>223</v>
      </c>
      <c r="H7" s="68">
        <v>2039.24</v>
      </c>
      <c r="I7" s="82" t="s">
        <v>223</v>
      </c>
      <c r="J7" s="82" t="s">
        <v>223</v>
      </c>
      <c r="K7" s="68">
        <v>1724.59</v>
      </c>
      <c r="L7" s="82" t="s">
        <v>223</v>
      </c>
      <c r="M7" s="82" t="s">
        <v>223</v>
      </c>
      <c r="N7" s="68">
        <v>1644.99</v>
      </c>
      <c r="O7" s="82" t="s">
        <v>223</v>
      </c>
      <c r="P7" s="82" t="s">
        <v>223</v>
      </c>
      <c r="Q7" s="68">
        <v>2030.34</v>
      </c>
      <c r="R7" s="82" t="s">
        <v>223</v>
      </c>
      <c r="S7" s="82" t="s">
        <v>223</v>
      </c>
      <c r="T7" s="68">
        <v>1851.69</v>
      </c>
      <c r="U7" s="82" t="s">
        <v>223</v>
      </c>
      <c r="V7" s="82" t="s">
        <v>223</v>
      </c>
      <c r="W7" s="68">
        <v>1666.6</v>
      </c>
      <c r="X7" s="82" t="s">
        <v>223</v>
      </c>
      <c r="Y7" s="82" t="s">
        <v>223</v>
      </c>
      <c r="Z7" s="68">
        <v>2453.06</v>
      </c>
      <c r="AA7" s="17"/>
      <c r="AB7" s="17"/>
      <c r="AC7" s="21"/>
      <c r="AD7" s="17"/>
      <c r="AE7" s="17"/>
      <c r="AF7" s="21"/>
      <c r="AG7" s="130"/>
      <c r="AH7" s="17"/>
      <c r="AI7" s="21"/>
      <c r="AJ7" s="130"/>
      <c r="AK7" s="17"/>
      <c r="AL7" s="21"/>
      <c r="AM7" s="17"/>
      <c r="AN7" s="17"/>
      <c r="AO7" s="21"/>
    </row>
    <row r="8" spans="1:41" ht="37.5" customHeight="1">
      <c r="A8" s="167" t="s">
        <v>31</v>
      </c>
      <c r="B8" s="10" t="s">
        <v>12</v>
      </c>
      <c r="C8" s="169">
        <v>408</v>
      </c>
      <c r="D8" s="16" t="s">
        <v>80</v>
      </c>
      <c r="E8" s="172" t="s">
        <v>88</v>
      </c>
      <c r="F8" s="82" t="s">
        <v>221</v>
      </c>
      <c r="G8" s="17">
        <v>38720</v>
      </c>
      <c r="H8" s="68">
        <v>4538.99</v>
      </c>
      <c r="I8" s="82" t="s">
        <v>246</v>
      </c>
      <c r="J8" s="17">
        <v>41120</v>
      </c>
      <c r="K8" s="68">
        <v>4661.65</v>
      </c>
      <c r="L8" s="82" t="s">
        <v>267</v>
      </c>
      <c r="M8" s="17">
        <v>45920</v>
      </c>
      <c r="N8" s="68">
        <v>5349.94</v>
      </c>
      <c r="O8" s="82" t="s">
        <v>292</v>
      </c>
      <c r="P8" s="17">
        <v>53040</v>
      </c>
      <c r="Q8" s="68">
        <v>6298.32</v>
      </c>
      <c r="R8" s="82" t="s">
        <v>307</v>
      </c>
      <c r="S8" s="17">
        <v>57440</v>
      </c>
      <c r="T8" s="68">
        <v>6814.46</v>
      </c>
      <c r="U8" s="82" t="s">
        <v>329</v>
      </c>
      <c r="V8" s="17">
        <v>79120</v>
      </c>
      <c r="W8" s="68">
        <v>9321.14</v>
      </c>
      <c r="X8" s="82" t="s">
        <v>351</v>
      </c>
      <c r="Y8" s="17">
        <v>78320</v>
      </c>
      <c r="Z8" s="68">
        <v>8940.98</v>
      </c>
      <c r="AA8" s="130"/>
      <c r="AB8" s="17"/>
      <c r="AC8" s="21"/>
      <c r="AD8" s="130"/>
      <c r="AE8" s="17"/>
      <c r="AF8" s="21"/>
      <c r="AG8" s="130"/>
      <c r="AH8" s="17"/>
      <c r="AI8" s="21"/>
      <c r="AJ8" s="82"/>
      <c r="AK8" s="17"/>
      <c r="AL8" s="21"/>
      <c r="AM8" s="130"/>
      <c r="AN8" s="17"/>
      <c r="AO8" s="21"/>
    </row>
    <row r="9" spans="1:41" ht="42.75" customHeight="1">
      <c r="A9" s="167" t="s">
        <v>32</v>
      </c>
      <c r="B9" s="10" t="s">
        <v>5</v>
      </c>
      <c r="C9" s="169">
        <v>408</v>
      </c>
      <c r="D9" s="16" t="s">
        <v>78</v>
      </c>
      <c r="E9" s="172" t="s">
        <v>86</v>
      </c>
      <c r="F9" s="179" t="s">
        <v>227</v>
      </c>
      <c r="G9" s="205">
        <v>12400</v>
      </c>
      <c r="H9" s="70">
        <v>113.01</v>
      </c>
      <c r="I9" s="82" t="s">
        <v>245</v>
      </c>
      <c r="J9" s="17">
        <v>14000</v>
      </c>
      <c r="K9" s="68">
        <v>120.27</v>
      </c>
      <c r="L9" s="82" t="s">
        <v>269</v>
      </c>
      <c r="M9" s="17">
        <v>12600</v>
      </c>
      <c r="N9" s="68">
        <v>113.91</v>
      </c>
      <c r="O9" s="87" t="s">
        <v>293</v>
      </c>
      <c r="P9" s="17">
        <v>17600</v>
      </c>
      <c r="Q9" s="68">
        <v>136.62</v>
      </c>
      <c r="R9" s="119" t="s">
        <v>306</v>
      </c>
      <c r="S9" s="71">
        <v>14500</v>
      </c>
      <c r="T9" s="70">
        <v>122.55</v>
      </c>
      <c r="U9" s="82" t="s">
        <v>330</v>
      </c>
      <c r="V9" s="17">
        <v>14600</v>
      </c>
      <c r="W9" s="68">
        <v>122.99</v>
      </c>
      <c r="X9" s="87" t="s">
        <v>352</v>
      </c>
      <c r="Y9" s="17">
        <v>17500</v>
      </c>
      <c r="Z9" s="68">
        <v>136.17</v>
      </c>
      <c r="AA9" s="130"/>
      <c r="AB9" s="17"/>
      <c r="AC9" s="21"/>
      <c r="AD9" s="130"/>
      <c r="AE9" s="17"/>
      <c r="AF9" s="21"/>
      <c r="AG9" s="130"/>
      <c r="AH9" s="17"/>
      <c r="AI9" s="21"/>
      <c r="AJ9" s="87"/>
      <c r="AK9" s="17"/>
      <c r="AL9" s="21"/>
      <c r="AM9" s="130"/>
      <c r="AN9" s="17"/>
      <c r="AO9" s="21"/>
    </row>
    <row r="10" spans="1:41" ht="49.5" customHeight="1">
      <c r="A10" s="167" t="s">
        <v>32</v>
      </c>
      <c r="B10" s="10" t="s">
        <v>5</v>
      </c>
      <c r="C10" s="169">
        <v>408</v>
      </c>
      <c r="D10" s="16" t="s">
        <v>77</v>
      </c>
      <c r="E10" s="172" t="s">
        <v>89</v>
      </c>
      <c r="F10" s="87" t="s">
        <v>222</v>
      </c>
      <c r="G10" s="17">
        <v>24600</v>
      </c>
      <c r="H10" s="68">
        <v>3192.59</v>
      </c>
      <c r="I10" s="82" t="s">
        <v>243</v>
      </c>
      <c r="J10" s="17">
        <v>22500</v>
      </c>
      <c r="K10" s="68">
        <v>2861.68</v>
      </c>
      <c r="L10" s="82" t="s">
        <v>268</v>
      </c>
      <c r="M10" s="17">
        <v>17100</v>
      </c>
      <c r="N10" s="68">
        <v>2236.27</v>
      </c>
      <c r="O10" s="82" t="s">
        <v>290</v>
      </c>
      <c r="P10" s="17">
        <v>19500</v>
      </c>
      <c r="Q10" s="68">
        <v>2587.18</v>
      </c>
      <c r="R10" s="119" t="s">
        <v>305</v>
      </c>
      <c r="S10" s="17">
        <v>23400</v>
      </c>
      <c r="T10" s="68">
        <v>3103.73</v>
      </c>
      <c r="U10" s="82" t="s">
        <v>329</v>
      </c>
      <c r="V10" s="17">
        <v>29400</v>
      </c>
      <c r="W10" s="68">
        <v>3918.89</v>
      </c>
      <c r="X10" s="82" t="s">
        <v>351</v>
      </c>
      <c r="Y10" s="17">
        <v>30600</v>
      </c>
      <c r="Z10" s="68">
        <v>3958.37</v>
      </c>
      <c r="AA10" s="130"/>
      <c r="AB10" s="17"/>
      <c r="AC10" s="21"/>
      <c r="AD10" s="130"/>
      <c r="AE10" s="17"/>
      <c r="AF10" s="21"/>
      <c r="AG10" s="130"/>
      <c r="AH10" s="17"/>
      <c r="AI10" s="21"/>
      <c r="AJ10" s="82"/>
      <c r="AK10" s="17"/>
      <c r="AL10" s="99"/>
      <c r="AM10" s="130"/>
      <c r="AN10" s="17"/>
      <c r="AO10" s="21"/>
    </row>
    <row r="11" spans="1:41" ht="81.75" customHeight="1">
      <c r="A11" s="167" t="s">
        <v>284</v>
      </c>
      <c r="B11" s="10" t="s">
        <v>210</v>
      </c>
      <c r="C11" s="169">
        <v>408</v>
      </c>
      <c r="D11" s="16" t="s">
        <v>79</v>
      </c>
      <c r="E11" s="172" t="s">
        <v>87</v>
      </c>
      <c r="F11" s="87" t="s">
        <v>222</v>
      </c>
      <c r="G11" s="85">
        <f>30000</f>
        <v>30000</v>
      </c>
      <c r="H11" s="68">
        <v>4141.41</v>
      </c>
      <c r="I11" s="82" t="s">
        <v>243</v>
      </c>
      <c r="J11" s="17">
        <f>23300+2500</f>
        <v>25800</v>
      </c>
      <c r="K11" s="68">
        <v>3209.29</v>
      </c>
      <c r="L11" s="82" t="s">
        <v>268</v>
      </c>
      <c r="M11" s="17">
        <f>19200+3500</f>
        <v>22700</v>
      </c>
      <c r="N11" s="68">
        <v>2758.87</v>
      </c>
      <c r="O11" s="82" t="s">
        <v>290</v>
      </c>
      <c r="P11" s="17">
        <f>21700+3900</f>
        <v>25600</v>
      </c>
      <c r="Q11" s="68">
        <v>3129.13</v>
      </c>
      <c r="R11" s="119" t="s">
        <v>305</v>
      </c>
      <c r="S11" s="17">
        <f>29200+3300</f>
        <v>32500</v>
      </c>
      <c r="T11" s="68">
        <v>4116.62</v>
      </c>
      <c r="U11" s="82" t="s">
        <v>329</v>
      </c>
      <c r="V11" s="17">
        <f>36000+3000</f>
        <v>39000</v>
      </c>
      <c r="W11" s="68">
        <v>5041.51</v>
      </c>
      <c r="X11" s="82" t="s">
        <v>351</v>
      </c>
      <c r="Y11" s="17">
        <f>36200+3300</f>
        <v>39500</v>
      </c>
      <c r="Z11" s="68">
        <v>4928.17</v>
      </c>
      <c r="AA11" s="130"/>
      <c r="AB11" s="17"/>
      <c r="AC11" s="21"/>
      <c r="AD11" s="130"/>
      <c r="AE11" s="17"/>
      <c r="AF11" s="21"/>
      <c r="AG11" s="130"/>
      <c r="AH11" s="17"/>
      <c r="AI11" s="21"/>
      <c r="AJ11" s="82"/>
      <c r="AK11" s="17"/>
      <c r="AL11" s="21"/>
      <c r="AM11" s="130"/>
      <c r="AN11" s="17"/>
      <c r="AO11" s="21"/>
    </row>
    <row r="12" spans="1:41" ht="30" customHeight="1">
      <c r="A12" s="167" t="s">
        <v>184</v>
      </c>
      <c r="B12" s="10" t="s">
        <v>95</v>
      </c>
      <c r="C12" s="169">
        <v>408</v>
      </c>
      <c r="D12" s="16" t="s">
        <v>97</v>
      </c>
      <c r="E12" s="172"/>
      <c r="F12" s="85" t="s">
        <v>226</v>
      </c>
      <c r="G12" s="17">
        <f>482+830</f>
        <v>1312</v>
      </c>
      <c r="H12" s="68">
        <v>156.07</v>
      </c>
      <c r="I12" s="82" t="s">
        <v>243</v>
      </c>
      <c r="J12" s="17">
        <f>457+570</f>
        <v>1027</v>
      </c>
      <c r="K12" s="68">
        <v>151.62</v>
      </c>
      <c r="L12" s="82" t="s">
        <v>268</v>
      </c>
      <c r="M12" s="17">
        <f>487+1030</f>
        <v>1517</v>
      </c>
      <c r="N12" s="68">
        <v>156.96</v>
      </c>
      <c r="O12" s="82" t="s">
        <v>290</v>
      </c>
      <c r="P12" s="17">
        <f>519+630</f>
        <v>1149</v>
      </c>
      <c r="Q12" s="68">
        <v>162.18</v>
      </c>
      <c r="R12" s="119" t="s">
        <v>305</v>
      </c>
      <c r="S12" s="17">
        <f>615+1070</f>
        <v>1685</v>
      </c>
      <c r="T12" s="68">
        <v>174.9</v>
      </c>
      <c r="U12" s="82" t="s">
        <v>329</v>
      </c>
      <c r="V12" s="17">
        <f>827+43</f>
        <v>870</v>
      </c>
      <c r="W12" s="68">
        <v>203.51</v>
      </c>
      <c r="X12" s="82" t="s">
        <v>351</v>
      </c>
      <c r="Y12" s="17">
        <f>901+580</f>
        <v>1481</v>
      </c>
      <c r="Z12" s="68">
        <v>209.79</v>
      </c>
      <c r="AA12" s="130"/>
      <c r="AB12" s="17"/>
      <c r="AC12" s="21"/>
      <c r="AD12" s="130"/>
      <c r="AE12" s="17"/>
      <c r="AF12" s="21"/>
      <c r="AG12" s="130"/>
      <c r="AH12" s="17"/>
      <c r="AI12" s="21"/>
      <c r="AJ12" s="82"/>
      <c r="AK12" s="17"/>
      <c r="AL12" s="21"/>
      <c r="AM12" s="130"/>
      <c r="AN12" s="17"/>
      <c r="AO12" s="21"/>
    </row>
    <row r="13" spans="1:41" ht="49.5" customHeight="1">
      <c r="A13" s="167" t="s">
        <v>101</v>
      </c>
      <c r="B13" s="13" t="s">
        <v>109</v>
      </c>
      <c r="C13" s="170">
        <v>408</v>
      </c>
      <c r="D13" s="16" t="s">
        <v>102</v>
      </c>
      <c r="E13" s="172" t="s">
        <v>103</v>
      </c>
      <c r="F13" s="82" t="s">
        <v>224</v>
      </c>
      <c r="G13" s="17">
        <v>0</v>
      </c>
      <c r="H13" s="68">
        <v>15</v>
      </c>
      <c r="I13" s="82"/>
      <c r="J13" s="17"/>
      <c r="K13" s="68"/>
      <c r="L13" s="82" t="s">
        <v>266</v>
      </c>
      <c r="M13" s="17">
        <v>2</v>
      </c>
      <c r="N13" s="68">
        <v>15.26</v>
      </c>
      <c r="O13" s="85" t="s">
        <v>290</v>
      </c>
      <c r="P13" s="17">
        <v>8</v>
      </c>
      <c r="Q13" s="68">
        <v>16.05</v>
      </c>
      <c r="R13" s="119" t="s">
        <v>305</v>
      </c>
      <c r="S13" s="17">
        <v>63</v>
      </c>
      <c r="T13" s="68">
        <v>23.28</v>
      </c>
      <c r="U13" s="82" t="s">
        <v>329</v>
      </c>
      <c r="V13" s="17">
        <v>1</v>
      </c>
      <c r="W13" s="68">
        <v>15.13</v>
      </c>
      <c r="X13" s="82" t="s">
        <v>351</v>
      </c>
      <c r="Y13" s="17">
        <v>0</v>
      </c>
      <c r="Z13" s="68">
        <v>15</v>
      </c>
      <c r="AA13" s="130"/>
      <c r="AB13" s="17"/>
      <c r="AC13" s="21"/>
      <c r="AD13" s="130"/>
      <c r="AE13" s="17"/>
      <c r="AF13" s="21"/>
      <c r="AG13" s="130"/>
      <c r="AH13" s="17"/>
      <c r="AI13" s="21"/>
      <c r="AJ13" s="82"/>
      <c r="AK13" s="17"/>
      <c r="AL13" s="21"/>
      <c r="AM13" s="130"/>
      <c r="AN13" s="17"/>
      <c r="AO13" s="21"/>
    </row>
    <row r="14" spans="1:41" ht="30.75" customHeight="1">
      <c r="A14" s="167" t="s">
        <v>107</v>
      </c>
      <c r="B14" s="10" t="s">
        <v>106</v>
      </c>
      <c r="C14" s="170">
        <v>408</v>
      </c>
      <c r="D14" s="16" t="s">
        <v>104</v>
      </c>
      <c r="E14" s="173" t="s">
        <v>105</v>
      </c>
      <c r="F14" s="85" t="s">
        <v>226</v>
      </c>
      <c r="G14" s="17">
        <f>176+210</f>
        <v>386</v>
      </c>
      <c r="H14" s="68">
        <v>103.9</v>
      </c>
      <c r="I14" s="82" t="s">
        <v>243</v>
      </c>
      <c r="J14" s="17">
        <f>156+130</f>
        <v>286</v>
      </c>
      <c r="K14" s="68">
        <v>100.91</v>
      </c>
      <c r="L14" s="82" t="s">
        <v>268</v>
      </c>
      <c r="M14" s="17">
        <f>194+80</f>
        <v>274</v>
      </c>
      <c r="N14" s="68">
        <v>106.32</v>
      </c>
      <c r="O14" s="85" t="s">
        <v>290</v>
      </c>
      <c r="P14" s="17">
        <f>208+90</f>
        <v>298</v>
      </c>
      <c r="Q14" s="68">
        <v>108.56</v>
      </c>
      <c r="R14" s="119" t="s">
        <v>305</v>
      </c>
      <c r="S14" s="17">
        <f>245+60</f>
        <v>305</v>
      </c>
      <c r="T14" s="68">
        <v>113.47</v>
      </c>
      <c r="U14" s="82" t="s">
        <v>329</v>
      </c>
      <c r="V14" s="17">
        <f>247+30</f>
        <v>277</v>
      </c>
      <c r="W14" s="68">
        <v>113.95</v>
      </c>
      <c r="X14" s="86" t="s">
        <v>351</v>
      </c>
      <c r="Y14" s="17">
        <f>220+40</f>
        <v>260</v>
      </c>
      <c r="Z14" s="68">
        <v>109.52</v>
      </c>
      <c r="AA14" s="131"/>
      <c r="AB14" s="17"/>
      <c r="AC14" s="21"/>
      <c r="AD14" s="130"/>
      <c r="AE14" s="17"/>
      <c r="AF14" s="21"/>
      <c r="AG14" s="130"/>
      <c r="AH14" s="17"/>
      <c r="AI14" s="21"/>
      <c r="AJ14" s="82"/>
      <c r="AK14" s="17"/>
      <c r="AL14" s="21"/>
      <c r="AM14" s="130"/>
      <c r="AN14" s="17"/>
      <c r="AO14" s="21"/>
    </row>
    <row r="15" spans="1:41" ht="49.5" customHeight="1">
      <c r="A15" s="168" t="s">
        <v>32</v>
      </c>
      <c r="B15" s="72" t="s">
        <v>211</v>
      </c>
      <c r="C15" s="171">
        <v>408</v>
      </c>
      <c r="D15" s="73" t="s">
        <v>111</v>
      </c>
      <c r="E15" s="174" t="s">
        <v>105</v>
      </c>
      <c r="F15" s="85" t="s">
        <v>226</v>
      </c>
      <c r="G15" s="74">
        <f>1514+2350</f>
        <v>3864</v>
      </c>
      <c r="H15" s="76">
        <v>289.95</v>
      </c>
      <c r="I15" s="82" t="s">
        <v>243</v>
      </c>
      <c r="J15" s="74">
        <f>1058+2090</f>
        <v>3148</v>
      </c>
      <c r="K15" s="76">
        <v>227.54</v>
      </c>
      <c r="L15" s="82" t="s">
        <v>268</v>
      </c>
      <c r="M15" s="74">
        <f>1044+2290</f>
        <v>3334</v>
      </c>
      <c r="N15" s="76">
        <v>229.73</v>
      </c>
      <c r="O15" s="85" t="s">
        <v>290</v>
      </c>
      <c r="P15" s="74">
        <f>1201+3310</f>
        <v>4511</v>
      </c>
      <c r="Q15" s="76">
        <v>257.16</v>
      </c>
      <c r="R15" s="119" t="s">
        <v>305</v>
      </c>
      <c r="S15" s="74">
        <f>1569+2980</f>
        <v>4549</v>
      </c>
      <c r="T15" s="76">
        <v>304.28</v>
      </c>
      <c r="U15" s="82" t="s">
        <v>329</v>
      </c>
      <c r="V15" s="74">
        <f>1882+2720</f>
        <v>4602</v>
      </c>
      <c r="W15" s="76">
        <v>345.93</v>
      </c>
      <c r="X15" s="86" t="s">
        <v>351</v>
      </c>
      <c r="Y15" s="74">
        <f>1820+3040</f>
        <v>4860</v>
      </c>
      <c r="Z15" s="76">
        <v>332.09</v>
      </c>
      <c r="AA15" s="131"/>
      <c r="AB15" s="74"/>
      <c r="AC15" s="75"/>
      <c r="AD15" s="131"/>
      <c r="AE15" s="74"/>
      <c r="AF15" s="75"/>
      <c r="AG15" s="131"/>
      <c r="AH15" s="74"/>
      <c r="AI15" s="75"/>
      <c r="AJ15" s="82"/>
      <c r="AK15" s="74"/>
      <c r="AL15" s="75"/>
      <c r="AM15" s="130"/>
      <c r="AN15" s="74"/>
      <c r="AO15" s="75"/>
    </row>
    <row r="16" spans="1:41" s="195" customFormat="1" ht="49.5" customHeight="1">
      <c r="A16" s="181" t="s">
        <v>32</v>
      </c>
      <c r="B16" s="182" t="s">
        <v>177</v>
      </c>
      <c r="C16" s="183">
        <v>408</v>
      </c>
      <c r="D16" s="184" t="s">
        <v>178</v>
      </c>
      <c r="E16" s="185" t="s">
        <v>87</v>
      </c>
      <c r="F16" s="186"/>
      <c r="G16" s="187"/>
      <c r="H16" s="188"/>
      <c r="I16" s="189"/>
      <c r="J16" s="190"/>
      <c r="K16" s="191"/>
      <c r="L16" s="189"/>
      <c r="M16" s="190"/>
      <c r="N16" s="207"/>
      <c r="O16" s="189"/>
      <c r="P16" s="190"/>
      <c r="Q16" s="191"/>
      <c r="R16" s="189"/>
      <c r="S16" s="190"/>
      <c r="T16" s="191"/>
      <c r="U16" s="186"/>
      <c r="V16" s="187"/>
      <c r="W16" s="188"/>
      <c r="X16" s="186"/>
      <c r="Y16" s="187"/>
      <c r="Z16" s="188"/>
      <c r="AA16" s="192"/>
      <c r="AB16" s="187"/>
      <c r="AC16" s="193"/>
      <c r="AD16" s="194"/>
      <c r="AE16" s="187"/>
      <c r="AF16" s="190"/>
      <c r="AG16" s="192"/>
      <c r="AH16" s="187"/>
      <c r="AI16" s="193"/>
      <c r="AJ16" s="186"/>
      <c r="AK16" s="187"/>
      <c r="AL16" s="193"/>
      <c r="AM16" s="192"/>
      <c r="AN16" s="187"/>
      <c r="AO16" s="193"/>
    </row>
    <row r="17" spans="1:42" s="195" customFormat="1" ht="30.75">
      <c r="A17" s="196" t="s">
        <v>32</v>
      </c>
      <c r="B17" s="196" t="s">
        <v>175</v>
      </c>
      <c r="C17" s="197">
        <v>408</v>
      </c>
      <c r="D17" s="196" t="s">
        <v>176</v>
      </c>
      <c r="E17" s="198" t="s">
        <v>105</v>
      </c>
      <c r="F17" s="194"/>
      <c r="G17" s="190"/>
      <c r="H17" s="191"/>
      <c r="I17" s="194"/>
      <c r="J17" s="190"/>
      <c r="K17" s="191"/>
      <c r="L17" s="194"/>
      <c r="M17" s="190"/>
      <c r="N17" s="191"/>
      <c r="O17" s="194"/>
      <c r="P17" s="190"/>
      <c r="Q17" s="191"/>
      <c r="R17" s="199"/>
      <c r="S17" s="200"/>
      <c r="T17" s="191"/>
      <c r="U17" s="194"/>
      <c r="V17" s="190"/>
      <c r="W17" s="191"/>
      <c r="X17" s="189"/>
      <c r="Y17" s="190"/>
      <c r="Z17" s="191"/>
      <c r="AA17" s="194"/>
      <c r="AB17" s="190"/>
      <c r="AC17" s="190"/>
      <c r="AD17" s="194"/>
      <c r="AE17" s="190"/>
      <c r="AF17" s="190"/>
      <c r="AG17" s="194"/>
      <c r="AH17" s="190"/>
      <c r="AI17" s="190"/>
      <c r="AJ17" s="189"/>
      <c r="AK17" s="190"/>
      <c r="AL17" s="190"/>
      <c r="AM17" s="201"/>
      <c r="AN17" s="190"/>
      <c r="AO17" s="190"/>
      <c r="AP17" s="202"/>
    </row>
    <row r="18" spans="1:42" ht="30.75">
      <c r="A18" s="139" t="s">
        <v>32</v>
      </c>
      <c r="B18" s="180" t="s">
        <v>212</v>
      </c>
      <c r="C18" s="140">
        <v>408</v>
      </c>
      <c r="D18" s="139" t="s">
        <v>180</v>
      </c>
      <c r="E18" s="175" t="s">
        <v>85</v>
      </c>
      <c r="F18" s="85" t="s">
        <v>226</v>
      </c>
      <c r="G18" s="17">
        <v>1000</v>
      </c>
      <c r="H18" s="77">
        <v>209.91</v>
      </c>
      <c r="I18" s="82" t="s">
        <v>243</v>
      </c>
      <c r="J18" s="17">
        <f>1200+170</f>
        <v>1370</v>
      </c>
      <c r="K18" s="77">
        <v>232.4</v>
      </c>
      <c r="L18" s="82" t="s">
        <v>268</v>
      </c>
      <c r="M18" s="17">
        <f>822+1964</f>
        <v>2786</v>
      </c>
      <c r="N18" s="77">
        <v>249.16</v>
      </c>
      <c r="O18" s="85" t="s">
        <v>290</v>
      </c>
      <c r="P18" s="17">
        <f>1500+30</f>
        <v>1530</v>
      </c>
      <c r="Q18" s="77">
        <v>278.14</v>
      </c>
      <c r="R18" s="119" t="s">
        <v>310</v>
      </c>
      <c r="S18" s="96">
        <f>2800+183180</f>
        <v>185980</v>
      </c>
      <c r="T18" s="77">
        <v>1271.58</v>
      </c>
      <c r="U18" s="82" t="s">
        <v>329</v>
      </c>
      <c r="V18" s="17">
        <f>4900+9490</f>
        <v>14390</v>
      </c>
      <c r="W18" s="77">
        <v>763.31</v>
      </c>
      <c r="X18" s="86" t="s">
        <v>351</v>
      </c>
      <c r="Y18" s="78">
        <f>4600+80</f>
        <v>4680</v>
      </c>
      <c r="Z18" s="77">
        <v>672.13</v>
      </c>
      <c r="AA18" s="130"/>
      <c r="AB18" s="17"/>
      <c r="AC18" s="17"/>
      <c r="AD18" s="130"/>
      <c r="AE18" s="17"/>
      <c r="AF18" s="17"/>
      <c r="AG18" s="85"/>
      <c r="AH18" s="17"/>
      <c r="AI18" s="17"/>
      <c r="AJ18" s="82"/>
      <c r="AK18" s="17"/>
      <c r="AL18" s="17"/>
      <c r="AM18" s="130"/>
      <c r="AN18" s="17"/>
      <c r="AO18" s="17"/>
      <c r="AP18" s="22"/>
    </row>
    <row r="19" spans="1:42" ht="15">
      <c r="A19" s="12"/>
      <c r="B19" s="12"/>
      <c r="C19" s="12"/>
      <c r="D19" s="12"/>
      <c r="E19" s="22"/>
      <c r="F19" s="22" t="s">
        <v>96</v>
      </c>
      <c r="G19" s="22"/>
      <c r="H19" s="69"/>
      <c r="I19" s="22"/>
      <c r="J19" s="22"/>
      <c r="K19" s="69"/>
      <c r="L19" s="22"/>
      <c r="M19" s="22"/>
      <c r="N19" s="69"/>
      <c r="O19" s="22"/>
      <c r="P19" s="22"/>
      <c r="Q19" s="69"/>
      <c r="R19" s="22"/>
      <c r="S19" s="22"/>
      <c r="T19" s="69"/>
      <c r="U19" s="22"/>
      <c r="V19" s="22"/>
      <c r="W19" s="69"/>
      <c r="X19" s="22"/>
      <c r="Y19" s="22"/>
      <c r="Z19" s="6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5">
      <c r="A20" s="12"/>
      <c r="B20" s="12"/>
      <c r="C20" s="12"/>
      <c r="D20" s="12"/>
      <c r="E20" s="22"/>
      <c r="F20" s="22"/>
      <c r="G20" s="22"/>
      <c r="H20" s="69"/>
      <c r="I20" s="22"/>
      <c r="J20" s="22"/>
      <c r="K20" s="69"/>
      <c r="L20" s="22"/>
      <c r="M20" s="22"/>
      <c r="N20" s="69"/>
      <c r="O20" s="22"/>
      <c r="P20" s="22"/>
      <c r="Q20" s="69"/>
      <c r="R20" s="22"/>
      <c r="S20" s="22"/>
      <c r="T20" s="69"/>
      <c r="U20" s="22"/>
      <c r="V20" s="22"/>
      <c r="W20" s="69"/>
      <c r="X20" s="22"/>
      <c r="Y20" s="22"/>
      <c r="Z20" s="6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5">
      <c r="A21" s="12"/>
      <c r="B21" s="12"/>
      <c r="C21" s="12"/>
      <c r="D21" s="12"/>
      <c r="E21" s="22"/>
      <c r="F21" s="22"/>
      <c r="G21" s="22"/>
      <c r="H21" s="69"/>
      <c r="I21" s="22"/>
      <c r="J21" s="22"/>
      <c r="K21" s="69"/>
      <c r="L21" s="22"/>
      <c r="M21" s="22"/>
      <c r="N21" s="69"/>
      <c r="O21" s="22"/>
      <c r="P21" s="22"/>
      <c r="Q21" s="69"/>
      <c r="R21" s="22"/>
      <c r="S21" s="22"/>
      <c r="T21" s="69"/>
      <c r="U21" s="22"/>
      <c r="V21" s="22"/>
      <c r="W21" s="69"/>
      <c r="X21" s="22"/>
      <c r="Y21" s="22"/>
      <c r="Z21" s="6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5">
      <c r="A22" s="12"/>
      <c r="B22" s="12"/>
      <c r="C22" s="12"/>
      <c r="D22" s="12"/>
      <c r="E22" s="22"/>
      <c r="F22" s="22"/>
      <c r="G22" s="22"/>
      <c r="H22" s="69"/>
      <c r="I22" s="22"/>
      <c r="J22" s="22"/>
      <c r="K22" s="69"/>
      <c r="L22" s="22"/>
      <c r="M22" s="22"/>
      <c r="N22" s="69"/>
      <c r="O22" s="22"/>
      <c r="P22" s="22"/>
      <c r="Q22" s="69"/>
      <c r="R22" s="22"/>
      <c r="S22" s="22"/>
      <c r="T22" s="69"/>
      <c r="U22" s="22"/>
      <c r="V22" s="22"/>
      <c r="W22" s="69"/>
      <c r="X22" s="22"/>
      <c r="Y22" s="22"/>
      <c r="Z22" s="6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5">
      <c r="A23" s="12"/>
      <c r="B23" s="12"/>
      <c r="C23" s="12"/>
      <c r="D23" s="12"/>
      <c r="E23" s="22"/>
      <c r="F23" s="22"/>
      <c r="G23" s="22"/>
      <c r="H23" s="69"/>
      <c r="I23" s="22"/>
      <c r="J23" s="22"/>
      <c r="K23" s="69"/>
      <c r="L23" s="22"/>
      <c r="M23" s="22"/>
      <c r="N23" s="69"/>
      <c r="O23" s="22"/>
      <c r="P23" s="22"/>
      <c r="Q23" s="69"/>
      <c r="R23" s="22"/>
      <c r="S23" s="22"/>
      <c r="T23" s="69"/>
      <c r="U23" s="22"/>
      <c r="V23" s="22"/>
      <c r="W23" s="69"/>
      <c r="X23" s="22"/>
      <c r="Y23" s="22"/>
      <c r="Z23" s="6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15">
      <c r="A24" s="12"/>
      <c r="B24" s="12"/>
      <c r="C24" s="12"/>
      <c r="D24" s="12"/>
      <c r="E24" s="22"/>
      <c r="F24" s="22"/>
      <c r="G24" s="22"/>
      <c r="H24" s="69"/>
      <c r="I24" s="22"/>
      <c r="J24" s="22"/>
      <c r="K24" s="69"/>
      <c r="L24" s="22"/>
      <c r="M24" s="22"/>
      <c r="N24" s="69"/>
      <c r="O24" s="22"/>
      <c r="P24" s="22"/>
      <c r="Q24" s="69"/>
      <c r="R24" s="22"/>
      <c r="S24" s="22"/>
      <c r="T24" s="69"/>
      <c r="U24" s="22"/>
      <c r="V24" s="22"/>
      <c r="W24" s="69"/>
      <c r="X24" s="22"/>
      <c r="Y24" s="22"/>
      <c r="Z24" s="6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ht="15">
      <c r="A25" s="12"/>
      <c r="B25" s="12"/>
      <c r="C25" s="12"/>
      <c r="D25" s="12"/>
      <c r="E25" s="22"/>
      <c r="F25" s="22"/>
      <c r="G25" s="22"/>
      <c r="H25" s="69"/>
      <c r="I25" s="22"/>
      <c r="J25" s="22"/>
      <c r="K25" s="69"/>
      <c r="L25" s="22"/>
      <c r="M25" s="22"/>
      <c r="N25" s="69"/>
      <c r="O25" s="22"/>
      <c r="P25" s="22"/>
      <c r="Q25" s="69"/>
      <c r="R25" s="22"/>
      <c r="S25" s="22"/>
      <c r="T25" s="69"/>
      <c r="U25" s="22"/>
      <c r="V25" s="22"/>
      <c r="W25" s="69"/>
      <c r="X25" s="22"/>
      <c r="Y25" s="22"/>
      <c r="Z25" s="6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ht="15">
      <c r="A26" s="12"/>
      <c r="B26" s="12"/>
      <c r="C26" s="12"/>
      <c r="D26" s="12"/>
      <c r="E26" s="22"/>
      <c r="F26" s="22"/>
      <c r="G26" s="22"/>
      <c r="H26" s="69"/>
      <c r="I26" s="22"/>
      <c r="J26" s="22"/>
      <c r="K26" s="69"/>
      <c r="L26" s="22"/>
      <c r="M26" s="22"/>
      <c r="N26" s="69"/>
      <c r="O26" s="22"/>
      <c r="P26" s="22"/>
      <c r="Q26" s="69"/>
      <c r="R26" s="22"/>
      <c r="S26" s="22"/>
      <c r="T26" s="69"/>
      <c r="U26" s="22"/>
      <c r="V26" s="22"/>
      <c r="W26" s="69"/>
      <c r="X26" s="22"/>
      <c r="Y26" s="22"/>
      <c r="Z26" s="6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ht="15">
      <c r="A27" s="12"/>
      <c r="B27" s="12"/>
      <c r="C27" s="12"/>
      <c r="D27" s="12"/>
      <c r="E27" s="22"/>
      <c r="F27" s="22"/>
      <c r="G27" s="22"/>
      <c r="H27" s="69"/>
      <c r="I27" s="22"/>
      <c r="J27" s="22"/>
      <c r="K27" s="69"/>
      <c r="L27" s="22"/>
      <c r="M27" s="22"/>
      <c r="N27" s="69"/>
      <c r="O27" s="22"/>
      <c r="P27" s="22"/>
      <c r="Q27" s="69"/>
      <c r="R27" s="22"/>
      <c r="S27" s="22"/>
      <c r="T27" s="69"/>
      <c r="U27" s="22"/>
      <c r="V27" s="22"/>
      <c r="W27" s="69"/>
      <c r="X27" s="22"/>
      <c r="Y27" s="22"/>
      <c r="Z27" s="6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</sheetData>
  <sheetProtection/>
  <mergeCells count="14">
    <mergeCell ref="F1:W1"/>
    <mergeCell ref="X1:AO1"/>
    <mergeCell ref="X2:Z2"/>
    <mergeCell ref="AA2:AC2"/>
    <mergeCell ref="AD2:AF2"/>
    <mergeCell ref="AG2:AI2"/>
    <mergeCell ref="AJ2:AL2"/>
    <mergeCell ref="AM2:AO2"/>
    <mergeCell ref="F2:H2"/>
    <mergeCell ref="I2:K2"/>
    <mergeCell ref="L2:N2"/>
    <mergeCell ref="O2:Q2"/>
    <mergeCell ref="R2:T2"/>
    <mergeCell ref="U2:W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">
      <selection activeCell="A45" sqref="A45: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215" t="s">
        <v>199</v>
      </c>
      <c r="B1" s="215"/>
      <c r="C1" s="215"/>
      <c r="D1" s="215"/>
      <c r="E1" s="215"/>
      <c r="F1" s="215"/>
      <c r="G1" s="215"/>
      <c r="H1" s="215"/>
    </row>
    <row r="2" spans="1:8" ht="1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6" t="s">
        <v>134</v>
      </c>
      <c r="G2" s="217"/>
      <c r="H2" s="31" t="s">
        <v>135</v>
      </c>
    </row>
    <row r="3" spans="1:8" ht="15">
      <c r="A3" s="32" t="s">
        <v>136</v>
      </c>
      <c r="B3" s="33" t="s">
        <v>207</v>
      </c>
      <c r="C3" s="45" t="str">
        <f>('Misc Electric'!X10)</f>
        <v>6/19/18-7/23/18</v>
      </c>
      <c r="D3" s="34" t="s">
        <v>137</v>
      </c>
      <c r="E3" s="35" t="s">
        <v>138</v>
      </c>
      <c r="F3" s="36">
        <f>('Misc Electric'!Y10)</f>
        <v>22</v>
      </c>
      <c r="G3" s="37" t="s">
        <v>127</v>
      </c>
      <c r="H3" s="38">
        <f>SUM('Misc Electric'!Z10)</f>
        <v>54.94</v>
      </c>
    </row>
    <row r="4" spans="1:8" ht="15">
      <c r="A4" s="32" t="s">
        <v>136</v>
      </c>
      <c r="B4" s="33" t="s">
        <v>139</v>
      </c>
      <c r="C4" s="45" t="str">
        <f>('Misc Electric'!X11)</f>
        <v>6/5/18-7/10/18</v>
      </c>
      <c r="D4" s="34" t="s">
        <v>140</v>
      </c>
      <c r="E4" s="35" t="s">
        <v>138</v>
      </c>
      <c r="F4" s="36">
        <f>('Misc Electric'!Y11)</f>
        <v>1206</v>
      </c>
      <c r="G4" s="37" t="s">
        <v>127</v>
      </c>
      <c r="H4" s="38">
        <f>SUM('Misc Electric'!Z11)</f>
        <v>960.93</v>
      </c>
    </row>
    <row r="5" spans="1:8" ht="15">
      <c r="A5" s="39" t="s">
        <v>136</v>
      </c>
      <c r="B5" s="40" t="s">
        <v>141</v>
      </c>
      <c r="C5" s="45" t="str">
        <f>('Misc Electric'!X12)</f>
        <v>6/19/18-7/23/18</v>
      </c>
      <c r="D5" s="41" t="s">
        <v>142</v>
      </c>
      <c r="E5" s="42" t="s">
        <v>138</v>
      </c>
      <c r="F5" s="36">
        <f>('Misc Electric'!Y12)</f>
        <v>0</v>
      </c>
      <c r="G5" s="43" t="s">
        <v>127</v>
      </c>
      <c r="H5" s="38">
        <f>SUM('Misc Electric'!Z12)</f>
        <v>37.89</v>
      </c>
    </row>
    <row r="6" spans="1:8" ht="15">
      <c r="A6" s="39" t="s">
        <v>8</v>
      </c>
      <c r="B6" s="40" t="s">
        <v>104</v>
      </c>
      <c r="C6" s="45" t="str">
        <f>('City of Jasper'!X14)</f>
        <v>6/20/18-7/20/18</v>
      </c>
      <c r="D6" s="41" t="s">
        <v>143</v>
      </c>
      <c r="E6" s="42" t="s">
        <v>144</v>
      </c>
      <c r="F6" s="36">
        <f>('City of Jasper'!Y14)</f>
        <v>260</v>
      </c>
      <c r="G6" s="43" t="s">
        <v>145</v>
      </c>
      <c r="H6" s="38">
        <f>SUM('City of Jasper'!Z14)</f>
        <v>109.52</v>
      </c>
    </row>
    <row r="7" spans="1:8" ht="15">
      <c r="A7" s="63" t="s">
        <v>8</v>
      </c>
      <c r="B7" s="79" t="s">
        <v>176</v>
      </c>
      <c r="C7" s="45">
        <f>('City of Jasper'!X17)</f>
        <v>0</v>
      </c>
      <c r="D7" s="52" t="s">
        <v>175</v>
      </c>
      <c r="E7" s="53" t="s">
        <v>144</v>
      </c>
      <c r="F7" s="36">
        <f>SUM('City of Jasper'!Y17)</f>
        <v>0</v>
      </c>
      <c r="G7" s="80" t="s">
        <v>145</v>
      </c>
      <c r="H7" s="38">
        <f>SUM('City of Jasper'!Z17)</f>
        <v>0</v>
      </c>
    </row>
    <row r="8" spans="1:8" ht="15">
      <c r="A8" s="32" t="s">
        <v>8</v>
      </c>
      <c r="B8" s="33" t="s">
        <v>75</v>
      </c>
      <c r="C8" s="45" t="str">
        <f>('City of Jasper'!X7)</f>
        <v>MULT</v>
      </c>
      <c r="D8" s="41" t="s">
        <v>140</v>
      </c>
      <c r="E8" s="42" t="s">
        <v>146</v>
      </c>
      <c r="F8" s="36" t="str">
        <f>('City of Jasper'!Y7)</f>
        <v>MULT</v>
      </c>
      <c r="G8" s="37" t="s">
        <v>128</v>
      </c>
      <c r="H8" s="38">
        <f>SUM('City of Jasper'!Z7)</f>
        <v>2453.06</v>
      </c>
    </row>
    <row r="9" spans="1:8" ht="15">
      <c r="A9" s="32" t="s">
        <v>8</v>
      </c>
      <c r="B9" s="33" t="s">
        <v>102</v>
      </c>
      <c r="C9" s="45" t="str">
        <f>('City of Jasper'!X13)</f>
        <v>6/20/18-7/20/18</v>
      </c>
      <c r="D9" s="34" t="s">
        <v>147</v>
      </c>
      <c r="E9" s="35" t="s">
        <v>144</v>
      </c>
      <c r="F9" s="36">
        <f>('City of Jasper'!Y13)</f>
        <v>0</v>
      </c>
      <c r="G9" s="37" t="s">
        <v>145</v>
      </c>
      <c r="H9" s="38">
        <f>SUM('City of Jasper'!Z13)</f>
        <v>15</v>
      </c>
    </row>
    <row r="10" spans="1:8" ht="15">
      <c r="A10" s="32" t="s">
        <v>8</v>
      </c>
      <c r="B10" s="33" t="s">
        <v>97</v>
      </c>
      <c r="C10" s="45" t="str">
        <f>('City of Jasper'!X12)</f>
        <v>6/20/18-7/20/18</v>
      </c>
      <c r="D10" s="34" t="s">
        <v>148</v>
      </c>
      <c r="E10" s="35" t="s">
        <v>144</v>
      </c>
      <c r="F10" s="36">
        <f>('City of Jasper'!Y12)</f>
        <v>1481</v>
      </c>
      <c r="G10" s="37" t="s">
        <v>145</v>
      </c>
      <c r="H10" s="38">
        <f>SUM('City of Jasper'!Z12)</f>
        <v>209.79</v>
      </c>
    </row>
    <row r="11" spans="1:8" ht="15">
      <c r="A11" s="32" t="s">
        <v>8</v>
      </c>
      <c r="B11" s="33" t="s">
        <v>74</v>
      </c>
      <c r="C11" s="45" t="str">
        <f>('City of Jasper'!X4)</f>
        <v>6/14/18-7/18/18</v>
      </c>
      <c r="D11" s="34" t="s">
        <v>149</v>
      </c>
      <c r="E11" s="35" t="s">
        <v>146</v>
      </c>
      <c r="F11" s="36">
        <f>('City of Jasper'!Y4)</f>
        <v>1370</v>
      </c>
      <c r="G11" s="37" t="s">
        <v>128</v>
      </c>
      <c r="H11" s="38">
        <f>SUM('City of Jasper'!Z4)</f>
        <v>82.79</v>
      </c>
    </row>
    <row r="12" spans="1:8" ht="15">
      <c r="A12" s="32" t="s">
        <v>8</v>
      </c>
      <c r="B12" s="33" t="s">
        <v>73</v>
      </c>
      <c r="C12" s="45" t="str">
        <f>('City of Jasper'!X5)</f>
        <v>6/14/18-7/18/18</v>
      </c>
      <c r="D12" s="41" t="s">
        <v>150</v>
      </c>
      <c r="E12" s="42" t="s">
        <v>146</v>
      </c>
      <c r="F12" s="36">
        <f>('City of Jasper'!Y5)</f>
        <v>10870</v>
      </c>
      <c r="G12" s="37" t="s">
        <v>128</v>
      </c>
      <c r="H12" s="38">
        <f>SUM('City of Jasper'!Z5)</f>
        <v>59.4</v>
      </c>
    </row>
    <row r="13" spans="1:8" ht="15">
      <c r="A13" s="32" t="s">
        <v>8</v>
      </c>
      <c r="B13" s="33" t="s">
        <v>76</v>
      </c>
      <c r="C13" s="45" t="str">
        <f>('City of Jasper'!X6)</f>
        <v>6/20/18-7/20/18</v>
      </c>
      <c r="D13" s="34" t="s">
        <v>151</v>
      </c>
      <c r="E13" s="35" t="s">
        <v>144</v>
      </c>
      <c r="F13" s="36">
        <f>('City of Jasper'!Y6)</f>
        <v>562</v>
      </c>
      <c r="G13" s="37" t="s">
        <v>145</v>
      </c>
      <c r="H13" s="38">
        <f>SUM('City of Jasper'!Z6)</f>
        <v>105.44</v>
      </c>
    </row>
    <row r="14" spans="1:8" ht="15">
      <c r="A14" s="32" t="s">
        <v>8</v>
      </c>
      <c r="B14" s="33" t="s">
        <v>80</v>
      </c>
      <c r="C14" s="45" t="str">
        <f>('City of Jasper'!X8)</f>
        <v>6/20/18-7/20/18</v>
      </c>
      <c r="D14" s="41" t="s">
        <v>140</v>
      </c>
      <c r="E14" s="42" t="s">
        <v>144</v>
      </c>
      <c r="F14" s="36">
        <f>('City of Jasper'!Y8)</f>
        <v>78320</v>
      </c>
      <c r="G14" s="37" t="s">
        <v>145</v>
      </c>
      <c r="H14" s="38">
        <f>SUM('City of Jasper'!Z8)</f>
        <v>8940.98</v>
      </c>
    </row>
    <row r="15" spans="1:8" ht="15">
      <c r="A15" s="32" t="s">
        <v>8</v>
      </c>
      <c r="B15" s="33" t="s">
        <v>79</v>
      </c>
      <c r="C15" s="45" t="str">
        <f>('City of Jasper'!X11)</f>
        <v>6/20/18-7/20/18</v>
      </c>
      <c r="D15" s="34" t="s">
        <v>152</v>
      </c>
      <c r="E15" s="35" t="s">
        <v>144</v>
      </c>
      <c r="F15" s="36">
        <f>('City of Jasper'!Y11)</f>
        <v>39500</v>
      </c>
      <c r="G15" s="37" t="s">
        <v>145</v>
      </c>
      <c r="H15" s="38">
        <f>SUM('City of Jasper'!Z11)</f>
        <v>4928.17</v>
      </c>
    </row>
    <row r="16" spans="1:8" ht="15">
      <c r="A16" s="49" t="s">
        <v>8</v>
      </c>
      <c r="B16" s="62" t="s">
        <v>111</v>
      </c>
      <c r="C16" s="45" t="str">
        <f>('City of Jasper'!X15)</f>
        <v>6/20/18-7/20/18</v>
      </c>
      <c r="D16" s="60" t="s">
        <v>173</v>
      </c>
      <c r="E16" s="59" t="s">
        <v>144</v>
      </c>
      <c r="F16" s="36">
        <f>('City of Jasper'!Y15)</f>
        <v>4860</v>
      </c>
      <c r="G16" s="55" t="s">
        <v>145</v>
      </c>
      <c r="H16" s="38">
        <f>SUM('City of Jasper'!Z15)</f>
        <v>332.09</v>
      </c>
    </row>
    <row r="17" spans="1:8" ht="15">
      <c r="A17" s="32" t="s">
        <v>8</v>
      </c>
      <c r="B17" s="61" t="s">
        <v>78</v>
      </c>
      <c r="C17" s="45" t="str">
        <f>('City of Jasper'!X12)</f>
        <v>6/20/18-7/20/18</v>
      </c>
      <c r="D17" s="34" t="s">
        <v>153</v>
      </c>
      <c r="E17" s="35" t="s">
        <v>146</v>
      </c>
      <c r="F17" s="36">
        <f>('City of Jasper'!Y12)</f>
        <v>1481</v>
      </c>
      <c r="G17" s="37" t="s">
        <v>128</v>
      </c>
      <c r="H17" s="38">
        <f>SUM('City of Jasper'!Z12)</f>
        <v>209.79</v>
      </c>
    </row>
    <row r="18" spans="1:8" ht="15">
      <c r="A18" s="32" t="s">
        <v>8</v>
      </c>
      <c r="B18" s="33" t="s">
        <v>77</v>
      </c>
      <c r="C18" s="45" t="str">
        <f>('City of Jasper'!X13)</f>
        <v>6/20/18-7/20/18</v>
      </c>
      <c r="D18" s="34" t="s">
        <v>153</v>
      </c>
      <c r="E18" s="35" t="s">
        <v>144</v>
      </c>
      <c r="F18" s="36">
        <f>('City of Jasper'!Y13)</f>
        <v>0</v>
      </c>
      <c r="G18" s="43" t="s">
        <v>145</v>
      </c>
      <c r="H18" s="38">
        <f>SUM('City of Jasper'!Z13)</f>
        <v>15</v>
      </c>
    </row>
    <row r="19" spans="1:8" ht="15">
      <c r="A19" s="39" t="s">
        <v>33</v>
      </c>
      <c r="B19" s="40" t="s">
        <v>110</v>
      </c>
      <c r="C19" s="45">
        <f>('Misc Electric'!X6)</f>
        <v>0</v>
      </c>
      <c r="D19" s="41" t="s">
        <v>154</v>
      </c>
      <c r="E19" s="42" t="s">
        <v>144</v>
      </c>
      <c r="F19" s="36">
        <f>('Misc Electric'!Y6)</f>
        <v>0</v>
      </c>
      <c r="G19" s="43" t="s">
        <v>145</v>
      </c>
      <c r="H19" s="38">
        <f>SUM('Misc Electric'!Z6)</f>
        <v>0</v>
      </c>
    </row>
    <row r="20" spans="1:8" ht="15">
      <c r="A20" s="32" t="s">
        <v>33</v>
      </c>
      <c r="B20" s="33" t="s">
        <v>92</v>
      </c>
      <c r="C20" s="45" t="str">
        <f>('Misc Electric'!X5)</f>
        <v>6/15/18-7/15/18</v>
      </c>
      <c r="D20" s="41" t="s">
        <v>155</v>
      </c>
      <c r="E20" s="42" t="s">
        <v>144</v>
      </c>
      <c r="F20" s="36">
        <f>('Misc Electric'!Y5)</f>
        <v>2641</v>
      </c>
      <c r="G20" s="37" t="s">
        <v>145</v>
      </c>
      <c r="H20" s="38">
        <f>SUM('Misc Electric'!Z5)</f>
        <v>290.78</v>
      </c>
    </row>
    <row r="21" spans="1:8" s="50" customFormat="1" ht="15">
      <c r="A21" s="49" t="s">
        <v>33</v>
      </c>
      <c r="B21" s="48" t="s">
        <v>93</v>
      </c>
      <c r="C21" s="51" t="str">
        <f>('Misc Electric'!X15)</f>
        <v>6/14/18-7/13/18</v>
      </c>
      <c r="D21" s="52" t="s">
        <v>155</v>
      </c>
      <c r="E21" s="53" t="s">
        <v>146</v>
      </c>
      <c r="F21" s="54">
        <f>('Misc Electric'!Y15)</f>
        <v>200</v>
      </c>
      <c r="G21" s="55" t="s">
        <v>128</v>
      </c>
      <c r="H21" s="66">
        <f>SUM('Misc Electric'!Z15)</f>
        <v>101.03</v>
      </c>
    </row>
    <row r="22" spans="1:8" ht="15">
      <c r="A22" s="39" t="s">
        <v>156</v>
      </c>
      <c r="B22" s="40">
        <v>33482103</v>
      </c>
      <c r="C22" s="45" t="str">
        <f>('Misc Electric'!X8)</f>
        <v>6/21/18-7/22/18</v>
      </c>
      <c r="D22" s="41" t="s">
        <v>59</v>
      </c>
      <c r="E22" s="42" t="s">
        <v>144</v>
      </c>
      <c r="F22" s="36">
        <f>('Misc Electric'!Y8)</f>
        <v>1593</v>
      </c>
      <c r="G22" s="43" t="s">
        <v>145</v>
      </c>
      <c r="H22" s="38">
        <f>SUM('Misc Electric'!Z8)</f>
        <v>181.99</v>
      </c>
    </row>
    <row r="23" spans="1:8" ht="15">
      <c r="A23" s="39" t="s">
        <v>156</v>
      </c>
      <c r="B23" s="40">
        <v>33483901</v>
      </c>
      <c r="C23" s="45" t="str">
        <f>('Misc Electric'!X9)</f>
        <v>6/21/18-7/22/18</v>
      </c>
      <c r="D23" s="41" t="s">
        <v>157</v>
      </c>
      <c r="E23" s="42" t="s">
        <v>144</v>
      </c>
      <c r="F23" s="36">
        <f>('Misc Electric'!Y9)</f>
        <v>0</v>
      </c>
      <c r="G23" s="43" t="s">
        <v>145</v>
      </c>
      <c r="H23" s="38">
        <f>SUM('Misc Electric'!Z9)</f>
        <v>20</v>
      </c>
    </row>
    <row r="24" spans="1:8" ht="15">
      <c r="A24" s="39" t="str">
        <f>'Jasper Newton Electric'!A1:D1</f>
        <v>Jasper-Newton Electric</v>
      </c>
      <c r="B24" s="40" t="s">
        <v>191</v>
      </c>
      <c r="C24" s="129" t="str">
        <f>'Jasper Newton Electric'!X24</f>
        <v>6/27/18-7/27/18</v>
      </c>
      <c r="D24" s="41" t="str">
        <f>'Jasper Newton Electric'!B24</f>
        <v>jas airport runway lights</v>
      </c>
      <c r="E24" s="42" t="s">
        <v>144</v>
      </c>
      <c r="F24" s="36">
        <f>'Jasper Newton Electric'!Y24</f>
        <v>3361</v>
      </c>
      <c r="G24" s="43" t="s">
        <v>145</v>
      </c>
      <c r="H24" s="38">
        <f>'Jasper Newton Electric'!Z24</f>
        <v>397.87</v>
      </c>
    </row>
    <row r="25" spans="1:8" ht="15">
      <c r="A25" s="32" t="s">
        <v>158</v>
      </c>
      <c r="B25" s="33">
        <v>576</v>
      </c>
      <c r="C25" s="45" t="str">
        <f>('Misc Electric'!X17)</f>
        <v>6/27/18-7/26/18</v>
      </c>
      <c r="D25" s="34" t="s">
        <v>159</v>
      </c>
      <c r="E25" s="35" t="s">
        <v>146</v>
      </c>
      <c r="F25" s="36">
        <f>('Misc Electric'!Y17)</f>
        <v>2500</v>
      </c>
      <c r="G25" s="37" t="s">
        <v>128</v>
      </c>
      <c r="H25" s="38">
        <f>SUM('Misc Electric'!Z17)</f>
        <v>40.2</v>
      </c>
    </row>
    <row r="26" spans="1:8" ht="15">
      <c r="A26" s="32" t="s">
        <v>158</v>
      </c>
      <c r="B26" s="33">
        <v>1098</v>
      </c>
      <c r="C26" s="45" t="str">
        <f>('Misc Electric'!X18)</f>
        <v>6/26/18-7/25/18</v>
      </c>
      <c r="D26" s="34" t="s">
        <v>160</v>
      </c>
      <c r="E26" s="35" t="s">
        <v>146</v>
      </c>
      <c r="F26" s="36">
        <f>('Misc Electric'!Y18)</f>
        <v>2400</v>
      </c>
      <c r="G26" s="37" t="s">
        <v>128</v>
      </c>
      <c r="H26" s="38">
        <f>SUM('Misc Electric'!Z18)</f>
        <v>40.2</v>
      </c>
    </row>
    <row r="27" spans="1:8" ht="15" hidden="1">
      <c r="A27" s="32" t="s">
        <v>161</v>
      </c>
      <c r="B27" s="33" t="s">
        <v>36</v>
      </c>
      <c r="C27" s="45" t="str">
        <f>('Jasper Newton Electric'!X5)</f>
        <v>disconnected</v>
      </c>
      <c r="D27" s="34" t="s">
        <v>149</v>
      </c>
      <c r="E27" s="35" t="s">
        <v>144</v>
      </c>
      <c r="F27" s="36">
        <f>('Jasper Newton Electric'!Y5)</f>
        <v>0</v>
      </c>
      <c r="G27" s="37" t="s">
        <v>145</v>
      </c>
      <c r="H27" s="38">
        <f>SUM('Jasper Newton Electric'!Z5)</f>
        <v>0</v>
      </c>
    </row>
    <row r="28" spans="1:8" ht="15">
      <c r="A28" s="32" t="s">
        <v>161</v>
      </c>
      <c r="B28" s="33" t="s">
        <v>37</v>
      </c>
      <c r="C28" s="45" t="e">
        <f>('Jasper Newton Electric'!#REF!)</f>
        <v>#REF!</v>
      </c>
      <c r="D28" s="34" t="s">
        <v>149</v>
      </c>
      <c r="E28" s="35" t="s">
        <v>144</v>
      </c>
      <c r="F28" s="36" t="e">
        <f>('Jasper Newton Electric'!#REF!)</f>
        <v>#REF!</v>
      </c>
      <c r="G28" s="37" t="s">
        <v>145</v>
      </c>
      <c r="H28" s="38" t="e">
        <f>SUM('Jasper Newton Electric'!#REF!)</f>
        <v>#REF!</v>
      </c>
    </row>
    <row r="29" spans="1:8" ht="15">
      <c r="A29" s="32" t="s">
        <v>161</v>
      </c>
      <c r="B29" s="33" t="s">
        <v>40</v>
      </c>
      <c r="C29" s="45" t="str">
        <f>('Jasper Newton Electric'!X6)</f>
        <v>6/19/18-7/20/18</v>
      </c>
      <c r="D29" s="34" t="s">
        <v>100</v>
      </c>
      <c r="E29" s="35" t="s">
        <v>144</v>
      </c>
      <c r="F29" s="36">
        <f>('Jasper Newton Electric'!Y6)</f>
        <v>87</v>
      </c>
      <c r="G29" s="37" t="s">
        <v>145</v>
      </c>
      <c r="H29" s="38">
        <f>SUM('Jasper Newton Electric'!Z6)</f>
        <v>43.41</v>
      </c>
    </row>
    <row r="30" spans="1:8" ht="15">
      <c r="A30" s="32" t="s">
        <v>161</v>
      </c>
      <c r="B30" s="33" t="s">
        <v>41</v>
      </c>
      <c r="C30" s="45" t="str">
        <f>('Jasper Newton Electric'!X8)</f>
        <v>6/19/18-7/20/18</v>
      </c>
      <c r="D30" s="34" t="s">
        <v>162</v>
      </c>
      <c r="E30" s="35" t="s">
        <v>144</v>
      </c>
      <c r="F30" s="36">
        <f>('Jasper Newton Electric'!Y8)</f>
        <v>1988</v>
      </c>
      <c r="G30" s="37" t="s">
        <v>145</v>
      </c>
      <c r="H30" s="38">
        <f>SUM('Jasper Newton Electric'!Z8)</f>
        <v>279.37</v>
      </c>
    </row>
    <row r="31" spans="1:8" ht="15">
      <c r="A31" s="32" t="s">
        <v>161</v>
      </c>
      <c r="B31" s="33" t="s">
        <v>49</v>
      </c>
      <c r="C31" s="45" t="str">
        <f>('Jasper Newton Electric'!X9)</f>
        <v>6/19/18-7/20/18</v>
      </c>
      <c r="D31" s="41" t="s">
        <v>99</v>
      </c>
      <c r="E31" s="42" t="s">
        <v>144</v>
      </c>
      <c r="F31" s="36">
        <f>('Jasper Newton Electric'!Y9)</f>
        <v>5430</v>
      </c>
      <c r="G31" s="43" t="s">
        <v>145</v>
      </c>
      <c r="H31" s="38">
        <f>SUM('Jasper Newton Electric'!Z9)</f>
        <v>648.26</v>
      </c>
    </row>
    <row r="32" spans="1:8" ht="15">
      <c r="A32" s="32" t="s">
        <v>161</v>
      </c>
      <c r="B32" s="33" t="s">
        <v>42</v>
      </c>
      <c r="C32" s="45" t="str">
        <f>('Jasper Newton Electric'!X10)</f>
        <v>6/19/18-7/20/18</v>
      </c>
      <c r="D32" s="34" t="s">
        <v>149</v>
      </c>
      <c r="E32" s="35" t="s">
        <v>144</v>
      </c>
      <c r="F32" s="36">
        <f>('Jasper Newton Electric'!Y10)</f>
        <v>2644</v>
      </c>
      <c r="G32" s="37" t="s">
        <v>145</v>
      </c>
      <c r="H32" s="38">
        <f>SUM('Jasper Newton Electric'!Z10)</f>
        <v>351.89</v>
      </c>
    </row>
    <row r="33" spans="1:8" ht="15">
      <c r="A33" s="32" t="s">
        <v>161</v>
      </c>
      <c r="B33" s="33" t="s">
        <v>10</v>
      </c>
      <c r="C33" s="45" t="e">
        <f>('Jasper Newton Electric'!#REF!)</f>
        <v>#REF!</v>
      </c>
      <c r="D33" s="34" t="s">
        <v>163</v>
      </c>
      <c r="E33" s="35" t="s">
        <v>144</v>
      </c>
      <c r="F33" s="36" t="e">
        <f>('Jasper Newton Electric'!#REF!)</f>
        <v>#REF!</v>
      </c>
      <c r="G33" s="37" t="s">
        <v>145</v>
      </c>
      <c r="H33" s="38" t="e">
        <f>SUM('Jasper Newton Electric'!#REF!)</f>
        <v>#REF!</v>
      </c>
    </row>
    <row r="34" spans="1:8" ht="15">
      <c r="A34" s="39" t="s">
        <v>161</v>
      </c>
      <c r="B34" s="40" t="s">
        <v>26</v>
      </c>
      <c r="C34" s="45" t="str">
        <f>('Jasper Newton Electric'!X12)</f>
        <v>6/4/18-7/5/18</v>
      </c>
      <c r="D34" s="41" t="s">
        <v>164</v>
      </c>
      <c r="E34" s="42" t="s">
        <v>144</v>
      </c>
      <c r="F34" s="36">
        <f>('Jasper Newton Electric'!Y12)</f>
        <v>1871</v>
      </c>
      <c r="G34" s="43" t="s">
        <v>145</v>
      </c>
      <c r="H34" s="38">
        <f>SUM('Jasper Newton Electric'!Z12)</f>
        <v>229.68</v>
      </c>
    </row>
    <row r="35" spans="1:8" ht="15">
      <c r="A35" s="32" t="s">
        <v>161</v>
      </c>
      <c r="B35" s="33" t="s">
        <v>24</v>
      </c>
      <c r="C35" s="45" t="str">
        <f>('Jasper Newton Electric'!X13)</f>
        <v>6/27/18-7/27/18</v>
      </c>
      <c r="D35" s="34" t="s">
        <v>164</v>
      </c>
      <c r="E35" s="35" t="s">
        <v>144</v>
      </c>
      <c r="F35" s="36">
        <f>('Jasper Newton Electric'!Y13)</f>
        <v>685</v>
      </c>
      <c r="G35" s="37" t="s">
        <v>145</v>
      </c>
      <c r="H35" s="38">
        <f>SUM('Jasper Newton Electric'!Z13)</f>
        <v>117.6</v>
      </c>
    </row>
    <row r="36" spans="1:8" ht="15">
      <c r="A36" s="32" t="s">
        <v>161</v>
      </c>
      <c r="B36" s="33" t="s">
        <v>43</v>
      </c>
      <c r="C36" s="45" t="str">
        <f>('Jasper Newton Electric'!X14)</f>
        <v>6/19/18-7/20/18</v>
      </c>
      <c r="D36" s="34" t="s">
        <v>149</v>
      </c>
      <c r="E36" s="35" t="s">
        <v>144</v>
      </c>
      <c r="F36" s="36">
        <f>('Jasper Newton Electric'!Y14)</f>
        <v>71</v>
      </c>
      <c r="G36" s="37" t="s">
        <v>145</v>
      </c>
      <c r="H36" s="38">
        <f>SUM('Jasper Newton Electric'!Z14)</f>
        <v>29.94</v>
      </c>
    </row>
    <row r="37" spans="1:8" ht="15">
      <c r="A37" s="39" t="s">
        <v>161</v>
      </c>
      <c r="B37" s="40" t="s">
        <v>17</v>
      </c>
      <c r="C37" s="45" t="str">
        <f>('Jasper Newton Electric'!X15)</f>
        <v>6/4/18-7/5/18</v>
      </c>
      <c r="D37" s="41" t="s">
        <v>165</v>
      </c>
      <c r="E37" s="42" t="s">
        <v>144</v>
      </c>
      <c r="F37" s="36">
        <f>('Jasper Newton Electric'!Y15)</f>
        <v>1</v>
      </c>
      <c r="G37" s="43" t="s">
        <v>145</v>
      </c>
      <c r="H37" s="38">
        <f>SUM('Jasper Newton Electric'!Z15)</f>
        <v>22.11</v>
      </c>
    </row>
    <row r="38" spans="1:8" ht="15">
      <c r="A38" s="32" t="s">
        <v>161</v>
      </c>
      <c r="B38" s="33" t="s">
        <v>46</v>
      </c>
      <c r="C38" s="45" t="str">
        <f>('Jasper Newton Electric'!X16)</f>
        <v>6/19/18-7/20/18</v>
      </c>
      <c r="D38" s="34" t="s">
        <v>150</v>
      </c>
      <c r="E38" s="35" t="s">
        <v>144</v>
      </c>
      <c r="F38" s="36">
        <f>('Jasper Newton Electric'!Y16)</f>
        <v>3880</v>
      </c>
      <c r="G38" s="37" t="s">
        <v>145</v>
      </c>
      <c r="H38" s="38">
        <f>SUM('Jasper Newton Electric'!Z16)</f>
        <v>466.76</v>
      </c>
    </row>
    <row r="39" spans="1:8" ht="15">
      <c r="A39" s="39" t="s">
        <v>161</v>
      </c>
      <c r="B39" s="40" t="s">
        <v>14</v>
      </c>
      <c r="C39" s="45" t="str">
        <f>('Jasper Newton Electric'!X17)</f>
        <v>6/4/18-7/5/18</v>
      </c>
      <c r="D39" s="41" t="s">
        <v>162</v>
      </c>
      <c r="E39" s="42" t="s">
        <v>144</v>
      </c>
      <c r="F39" s="36">
        <f>('Jasper Newton Electric'!Y17)</f>
        <v>2062</v>
      </c>
      <c r="G39" s="43" t="s">
        <v>145</v>
      </c>
      <c r="H39" s="38">
        <f>SUM('Jasper Newton Electric'!Z17)</f>
        <v>250.89</v>
      </c>
    </row>
    <row r="40" spans="1:8" ht="15">
      <c r="A40" s="39" t="s">
        <v>161</v>
      </c>
      <c r="B40" s="40" t="s">
        <v>20</v>
      </c>
      <c r="C40" s="45" t="str">
        <f>('Jasper Newton Electric'!X18)</f>
        <v>6/4/18-7/5/18</v>
      </c>
      <c r="D40" s="41" t="s">
        <v>160</v>
      </c>
      <c r="E40" s="42" t="s">
        <v>144</v>
      </c>
      <c r="F40" s="36">
        <f>('Jasper Newton Electric'!Y18)</f>
        <v>9520</v>
      </c>
      <c r="G40" s="43" t="s">
        <v>145</v>
      </c>
      <c r="H40" s="38">
        <f>SUM('Jasper Newton Electric'!Z18)</f>
        <v>1078.73</v>
      </c>
    </row>
    <row r="41" spans="1:8" ht="15">
      <c r="A41" s="32" t="s">
        <v>161</v>
      </c>
      <c r="B41" s="33" t="s">
        <v>47</v>
      </c>
      <c r="C41" s="45" t="str">
        <f>('Jasper Newton Electric'!X19)</f>
        <v>6/19/18-7/20/18</v>
      </c>
      <c r="D41" s="34" t="s">
        <v>100</v>
      </c>
      <c r="E41" s="35" t="s">
        <v>144</v>
      </c>
      <c r="F41" s="36">
        <f>('Jasper Newton Electric'!Y19)</f>
        <v>1159</v>
      </c>
      <c r="G41" s="37" t="s">
        <v>145</v>
      </c>
      <c r="H41" s="38">
        <f>SUM('Jasper Newton Electric'!Z19)</f>
        <v>151.61</v>
      </c>
    </row>
    <row r="42" spans="1:8" ht="15">
      <c r="A42" s="32" t="s">
        <v>161</v>
      </c>
      <c r="B42" s="33" t="s">
        <v>48</v>
      </c>
      <c r="C42" s="45" t="str">
        <f>('Jasper Newton Electric'!X20)</f>
        <v>6/18/18-7/20/18</v>
      </c>
      <c r="D42" s="35" t="s">
        <v>100</v>
      </c>
      <c r="E42" s="35" t="s">
        <v>144</v>
      </c>
      <c r="F42" s="36">
        <f>('Jasper Newton Electric'!Y20)</f>
        <v>138</v>
      </c>
      <c r="G42" s="37" t="s">
        <v>145</v>
      </c>
      <c r="H42" s="38">
        <f>SUM('Jasper Newton Electric'!Z20)</f>
        <v>48.28</v>
      </c>
    </row>
    <row r="43" spans="1:8" ht="15">
      <c r="A43" s="39" t="s">
        <v>161</v>
      </c>
      <c r="B43" s="40" t="s">
        <v>68</v>
      </c>
      <c r="C43" s="45" t="str">
        <f>('Jasper Newton Electric'!X21)</f>
        <v>6/4/18-7/5/18</v>
      </c>
      <c r="D43" s="42" t="s">
        <v>165</v>
      </c>
      <c r="E43" s="42" t="s">
        <v>144</v>
      </c>
      <c r="F43" s="36">
        <f>('Jasper Newton Electric'!Y21)</f>
        <v>275</v>
      </c>
      <c r="G43" s="43" t="s">
        <v>145</v>
      </c>
      <c r="H43" s="38">
        <f>SUM('Jasper Newton Electric'!Z21)</f>
        <v>52.53</v>
      </c>
    </row>
    <row r="44" spans="1:8" ht="15">
      <c r="A44" s="39" t="s">
        <v>161</v>
      </c>
      <c r="B44" s="40" t="s">
        <v>82</v>
      </c>
      <c r="C44" s="45" t="str">
        <f>('Jasper Newton Electric'!X22)</f>
        <v>6/4/18-7/5/18</v>
      </c>
      <c r="D44" s="42" t="s">
        <v>99</v>
      </c>
      <c r="E44" s="42" t="s">
        <v>144</v>
      </c>
      <c r="F44" s="36">
        <f>('Jasper Newton Electric'!Y22)</f>
        <v>1015</v>
      </c>
      <c r="G44" s="43" t="s">
        <v>145</v>
      </c>
      <c r="H44" s="38">
        <f>SUM('Jasper Newton Electric'!Z22)</f>
        <v>134.67</v>
      </c>
    </row>
    <row r="45" spans="1:8" ht="15">
      <c r="A45" s="39"/>
      <c r="B45" s="40"/>
      <c r="C45" s="45"/>
      <c r="D45" s="42"/>
      <c r="E45" s="41"/>
      <c r="F45" s="36"/>
      <c r="G45" s="43"/>
      <c r="H45" s="38"/>
    </row>
    <row r="46" spans="1:8" ht="15">
      <c r="A46" s="32" t="s">
        <v>168</v>
      </c>
      <c r="B46" s="33" t="s">
        <v>30</v>
      </c>
      <c r="C46" s="45" t="str">
        <f>('Misc Electric'!X7)</f>
        <v>6/15/18-7/15/18</v>
      </c>
      <c r="D46" s="35" t="s">
        <v>169</v>
      </c>
      <c r="E46" s="34" t="s">
        <v>144</v>
      </c>
      <c r="F46" s="36">
        <f>('Misc Electric'!Y7)</f>
        <v>0</v>
      </c>
      <c r="G46" s="37" t="s">
        <v>145</v>
      </c>
      <c r="H46" s="44">
        <f>SUM('Misc Electric'!Z7)</f>
        <v>20.5</v>
      </c>
    </row>
    <row r="47" spans="1:8" ht="15">
      <c r="A47" s="32" t="s">
        <v>170</v>
      </c>
      <c r="B47" s="33">
        <v>97</v>
      </c>
      <c r="C47" s="45" t="str">
        <f>('Misc Electric'!X20)</f>
        <v>6/20/18-7/18/18</v>
      </c>
      <c r="D47" s="42" t="s">
        <v>171</v>
      </c>
      <c r="E47" s="41" t="s">
        <v>146</v>
      </c>
      <c r="F47" s="36">
        <f>('Misc Electric'!Y20)</f>
        <v>2378</v>
      </c>
      <c r="G47" s="37" t="s">
        <v>128</v>
      </c>
      <c r="H47" s="44">
        <f>SUM('Misc Electric'!Z20)</f>
        <v>44.74</v>
      </c>
    </row>
    <row r="48" spans="1:8" ht="15">
      <c r="A48" s="32" t="s">
        <v>170</v>
      </c>
      <c r="B48" s="33">
        <v>1431</v>
      </c>
      <c r="C48" s="45" t="str">
        <f>('Misc Electric'!X21)</f>
        <v>6/20/18-7/19/18</v>
      </c>
      <c r="D48" s="42" t="s">
        <v>172</v>
      </c>
      <c r="E48" s="41" t="s">
        <v>146</v>
      </c>
      <c r="F48" s="36">
        <f>('Misc Electric'!Y21)</f>
        <v>37</v>
      </c>
      <c r="G48" s="37" t="s">
        <v>128</v>
      </c>
      <c r="H48" s="44">
        <f>SUM('Misc Electric'!Z21)</f>
        <v>35.33</v>
      </c>
    </row>
    <row r="50" spans="6:8" ht="15">
      <c r="F50" s="57"/>
      <c r="H50" s="58"/>
    </row>
    <row r="52" ht="15">
      <c r="C52"/>
    </row>
    <row r="53" ht="15">
      <c r="C53"/>
    </row>
    <row r="54" ht="15">
      <c r="C54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">
      <selection activeCell="C57" sqref="C5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215" t="s">
        <v>200</v>
      </c>
      <c r="B1" s="215"/>
      <c r="C1" s="215"/>
      <c r="D1" s="215"/>
      <c r="E1" s="215"/>
      <c r="F1" s="215"/>
      <c r="G1" s="215"/>
      <c r="H1" s="215"/>
    </row>
    <row r="2" spans="1:8" ht="1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6" t="s">
        <v>134</v>
      </c>
      <c r="G2" s="217"/>
      <c r="H2" s="31" t="s">
        <v>135</v>
      </c>
    </row>
    <row r="3" spans="1:8" ht="15">
      <c r="A3" s="32" t="s">
        <v>136</v>
      </c>
      <c r="B3" s="33" t="s">
        <v>207</v>
      </c>
      <c r="C3" s="45">
        <f>('Misc Electric'!AA10)</f>
        <v>0</v>
      </c>
      <c r="D3" s="34" t="s">
        <v>137</v>
      </c>
      <c r="E3" s="35" t="s">
        <v>138</v>
      </c>
      <c r="F3" s="36">
        <f>('Misc Electric'!AB10)</f>
        <v>0</v>
      </c>
      <c r="G3" s="37" t="s">
        <v>127</v>
      </c>
      <c r="H3" s="38">
        <f>SUM('Misc Electric'!AC10)</f>
        <v>0</v>
      </c>
    </row>
    <row r="4" spans="1:8" ht="15">
      <c r="A4" s="32" t="s">
        <v>136</v>
      </c>
      <c r="B4" s="33" t="s">
        <v>139</v>
      </c>
      <c r="C4" s="45">
        <f>('Misc Electric'!AA11)</f>
        <v>0</v>
      </c>
      <c r="D4" s="34" t="s">
        <v>140</v>
      </c>
      <c r="E4" s="35" t="s">
        <v>138</v>
      </c>
      <c r="F4" s="36">
        <f>('Misc Electric'!AB11)</f>
        <v>0</v>
      </c>
      <c r="G4" s="37" t="s">
        <v>127</v>
      </c>
      <c r="H4" s="38">
        <f>SUM('Misc Electric'!AC11)</f>
        <v>0</v>
      </c>
    </row>
    <row r="5" spans="1:8" ht="15">
      <c r="A5" s="39" t="s">
        <v>136</v>
      </c>
      <c r="B5" s="40" t="s">
        <v>141</v>
      </c>
      <c r="C5" s="45">
        <f>('Misc Electric'!AA12)</f>
        <v>0</v>
      </c>
      <c r="D5" s="41" t="s">
        <v>142</v>
      </c>
      <c r="E5" s="42" t="s">
        <v>138</v>
      </c>
      <c r="F5" s="36">
        <f>('Misc Electric'!AB12)</f>
        <v>0</v>
      </c>
      <c r="G5" s="43" t="s">
        <v>127</v>
      </c>
      <c r="H5" s="38">
        <f>SUM('Misc Electric'!AC12)</f>
        <v>0</v>
      </c>
    </row>
    <row r="6" spans="1:8" ht="15">
      <c r="A6" s="39" t="s">
        <v>8</v>
      </c>
      <c r="B6" s="40" t="s">
        <v>104</v>
      </c>
      <c r="C6" s="45">
        <f>('City of Jasper'!AA14)</f>
        <v>0</v>
      </c>
      <c r="D6" s="41" t="s">
        <v>143</v>
      </c>
      <c r="E6" s="42" t="s">
        <v>144</v>
      </c>
      <c r="F6" s="36">
        <f>('City of Jasper'!AB14)</f>
        <v>0</v>
      </c>
      <c r="G6" s="43" t="s">
        <v>145</v>
      </c>
      <c r="H6" s="38">
        <f>SUM('City of Jasper'!AC14)</f>
        <v>0</v>
      </c>
    </row>
    <row r="7" spans="1:8" ht="15">
      <c r="A7" s="63" t="s">
        <v>8</v>
      </c>
      <c r="B7" s="79" t="s">
        <v>176</v>
      </c>
      <c r="C7" s="45">
        <f>('City of Jasper'!AA17)</f>
        <v>0</v>
      </c>
      <c r="D7" s="52" t="s">
        <v>175</v>
      </c>
      <c r="E7" s="53" t="s">
        <v>144</v>
      </c>
      <c r="F7" s="36">
        <f>SUM('City of Jasper'!AB17)</f>
        <v>0</v>
      </c>
      <c r="G7" s="80" t="s">
        <v>145</v>
      </c>
      <c r="H7" s="38">
        <f>SUM('City of Jasper'!AC17)</f>
        <v>0</v>
      </c>
    </row>
    <row r="8" spans="1:8" ht="15">
      <c r="A8" s="32" t="s">
        <v>8</v>
      </c>
      <c r="B8" s="33" t="s">
        <v>75</v>
      </c>
      <c r="C8" s="45">
        <f>('City of Jasper'!AA7)</f>
        <v>0</v>
      </c>
      <c r="D8" s="41" t="s">
        <v>140</v>
      </c>
      <c r="E8" s="42" t="s">
        <v>146</v>
      </c>
      <c r="F8" s="36">
        <f>('City of Jasper'!AB7)</f>
        <v>0</v>
      </c>
      <c r="G8" s="37" t="s">
        <v>128</v>
      </c>
      <c r="H8" s="38">
        <f>SUM('City of Jasper'!AC7)</f>
        <v>0</v>
      </c>
    </row>
    <row r="9" spans="1:8" ht="15">
      <c r="A9" s="32" t="s">
        <v>8</v>
      </c>
      <c r="B9" s="33" t="s">
        <v>102</v>
      </c>
      <c r="C9" s="45">
        <f>('City of Jasper'!AA13)</f>
        <v>0</v>
      </c>
      <c r="D9" s="34" t="s">
        <v>147</v>
      </c>
      <c r="E9" s="35" t="s">
        <v>144</v>
      </c>
      <c r="F9" s="36">
        <f>('City of Jasper'!AB13)</f>
        <v>0</v>
      </c>
      <c r="G9" s="37" t="s">
        <v>145</v>
      </c>
      <c r="H9" s="38">
        <f>SUM('City of Jasper'!AC13)</f>
        <v>0</v>
      </c>
    </row>
    <row r="10" spans="1:8" ht="15">
      <c r="A10" s="32" t="s">
        <v>8</v>
      </c>
      <c r="B10" s="33" t="s">
        <v>97</v>
      </c>
      <c r="C10" s="45">
        <f>('City of Jasper'!AA12)</f>
        <v>0</v>
      </c>
      <c r="D10" s="34" t="s">
        <v>148</v>
      </c>
      <c r="E10" s="35" t="s">
        <v>144</v>
      </c>
      <c r="F10" s="36">
        <f>('City of Jasper'!AB12)</f>
        <v>0</v>
      </c>
      <c r="G10" s="37" t="s">
        <v>145</v>
      </c>
      <c r="H10" s="38">
        <f>SUM('City of Jasper'!AC12)</f>
        <v>0</v>
      </c>
    </row>
    <row r="11" spans="1:8" ht="15">
      <c r="A11" s="32" t="s">
        <v>8</v>
      </c>
      <c r="B11" s="33" t="s">
        <v>74</v>
      </c>
      <c r="C11" s="45">
        <f>('City of Jasper'!AA4)</f>
        <v>0</v>
      </c>
      <c r="D11" s="34" t="s">
        <v>149</v>
      </c>
      <c r="E11" s="35" t="s">
        <v>146</v>
      </c>
      <c r="F11" s="36">
        <f>('City of Jasper'!AB4)</f>
        <v>0</v>
      </c>
      <c r="G11" s="37" t="s">
        <v>128</v>
      </c>
      <c r="H11" s="38">
        <f>SUM('City of Jasper'!AC4)</f>
        <v>0</v>
      </c>
    </row>
    <row r="12" spans="1:8" ht="15">
      <c r="A12" s="32" t="s">
        <v>8</v>
      </c>
      <c r="B12" s="33" t="s">
        <v>73</v>
      </c>
      <c r="C12" s="45">
        <f>('City of Jasper'!AA5)</f>
        <v>0</v>
      </c>
      <c r="D12" s="41" t="s">
        <v>150</v>
      </c>
      <c r="E12" s="42" t="s">
        <v>146</v>
      </c>
      <c r="F12" s="36">
        <f>('City of Jasper'!AB5)</f>
        <v>0</v>
      </c>
      <c r="G12" s="37" t="s">
        <v>128</v>
      </c>
      <c r="H12" s="38">
        <f>SUM('City of Jasper'!AC5)</f>
        <v>0</v>
      </c>
    </row>
    <row r="13" spans="1:8" ht="15">
      <c r="A13" s="32" t="s">
        <v>8</v>
      </c>
      <c r="B13" s="33" t="s">
        <v>76</v>
      </c>
      <c r="C13" s="45">
        <f>('City of Jasper'!AA6)</f>
        <v>0</v>
      </c>
      <c r="D13" s="34" t="s">
        <v>151</v>
      </c>
      <c r="E13" s="35" t="s">
        <v>144</v>
      </c>
      <c r="F13" s="36">
        <f>('City of Jasper'!AB6)</f>
        <v>0</v>
      </c>
      <c r="G13" s="37" t="s">
        <v>145</v>
      </c>
      <c r="H13" s="38">
        <f>SUM('City of Jasper'!AC6)</f>
        <v>0</v>
      </c>
    </row>
    <row r="14" spans="1:8" ht="15">
      <c r="A14" s="32" t="s">
        <v>8</v>
      </c>
      <c r="B14" s="33" t="s">
        <v>80</v>
      </c>
      <c r="C14" s="45">
        <f>('City of Jasper'!AA8)</f>
        <v>0</v>
      </c>
      <c r="D14" s="41" t="s">
        <v>140</v>
      </c>
      <c r="E14" s="42" t="s">
        <v>144</v>
      </c>
      <c r="F14" s="36">
        <f>('City of Jasper'!AB8)</f>
        <v>0</v>
      </c>
      <c r="G14" s="37" t="s">
        <v>145</v>
      </c>
      <c r="H14" s="38">
        <f>SUM('City of Jasper'!AC8)</f>
        <v>0</v>
      </c>
    </row>
    <row r="15" spans="1:8" ht="15">
      <c r="A15" s="32" t="s">
        <v>8</v>
      </c>
      <c r="B15" s="33" t="s">
        <v>79</v>
      </c>
      <c r="C15" s="45">
        <f>('City of Jasper'!AA11)</f>
        <v>0</v>
      </c>
      <c r="D15" s="34" t="s">
        <v>152</v>
      </c>
      <c r="E15" s="35" t="s">
        <v>144</v>
      </c>
      <c r="F15" s="36">
        <f>('City of Jasper'!AB11)</f>
        <v>0</v>
      </c>
      <c r="G15" s="37" t="s">
        <v>145</v>
      </c>
      <c r="H15" s="38">
        <f>SUM('City of Jasper'!AC11)</f>
        <v>0</v>
      </c>
    </row>
    <row r="16" spans="1:8" ht="15">
      <c r="A16" s="49" t="s">
        <v>8</v>
      </c>
      <c r="B16" s="62" t="s">
        <v>111</v>
      </c>
      <c r="C16" s="45">
        <f>('City of Jasper'!AA15)</f>
        <v>0</v>
      </c>
      <c r="D16" s="60" t="s">
        <v>173</v>
      </c>
      <c r="E16" s="59" t="s">
        <v>144</v>
      </c>
      <c r="F16" s="36">
        <f>('City of Jasper'!AB15)</f>
        <v>0</v>
      </c>
      <c r="G16" s="55" t="s">
        <v>145</v>
      </c>
      <c r="H16" s="38">
        <f>SUM('City of Jasper'!AC15)</f>
        <v>0</v>
      </c>
    </row>
    <row r="17" spans="1:8" ht="15">
      <c r="A17" s="32" t="s">
        <v>8</v>
      </c>
      <c r="B17" s="61" t="s">
        <v>78</v>
      </c>
      <c r="C17" s="45">
        <f>('City of Jasper'!AA12)</f>
        <v>0</v>
      </c>
      <c r="D17" s="34" t="s">
        <v>153</v>
      </c>
      <c r="E17" s="35" t="s">
        <v>146</v>
      </c>
      <c r="F17" s="36">
        <f>('City of Jasper'!AB12)</f>
        <v>0</v>
      </c>
      <c r="G17" s="37" t="s">
        <v>128</v>
      </c>
      <c r="H17" s="38">
        <f>SUM('City of Jasper'!AC12)</f>
        <v>0</v>
      </c>
    </row>
    <row r="18" spans="1:8" ht="15">
      <c r="A18" s="32" t="s">
        <v>8</v>
      </c>
      <c r="B18" s="33" t="s">
        <v>77</v>
      </c>
      <c r="C18" s="45">
        <f>('City of Jasper'!AA13)</f>
        <v>0</v>
      </c>
      <c r="D18" s="34" t="s">
        <v>153</v>
      </c>
      <c r="E18" s="35" t="s">
        <v>144</v>
      </c>
      <c r="F18" s="36">
        <f>('City of Jasper'!AB13)</f>
        <v>0</v>
      </c>
      <c r="G18" s="43" t="s">
        <v>145</v>
      </c>
      <c r="H18" s="38">
        <f>SUM('City of Jasper'!AC13)</f>
        <v>0</v>
      </c>
    </row>
    <row r="19" spans="1:8" ht="15">
      <c r="A19" s="32" t="s">
        <v>8</v>
      </c>
      <c r="B19" s="33" t="s">
        <v>178</v>
      </c>
      <c r="C19" s="45">
        <f>'City of Jasper'!AA16</f>
        <v>0</v>
      </c>
      <c r="D19" s="34" t="s">
        <v>177</v>
      </c>
      <c r="E19" s="35" t="s">
        <v>144</v>
      </c>
      <c r="F19" s="36">
        <f>SUM('City of Jasper'!AB16)</f>
        <v>0</v>
      </c>
      <c r="G19" s="43" t="s">
        <v>145</v>
      </c>
      <c r="H19" s="38">
        <f>SUM('City of Jasper'!AC16)</f>
        <v>0</v>
      </c>
    </row>
    <row r="20" spans="1:8" ht="15">
      <c r="A20" s="39" t="s">
        <v>33</v>
      </c>
      <c r="B20" s="40" t="s">
        <v>110</v>
      </c>
      <c r="C20" s="45">
        <f>('Misc Electric'!AA6)</f>
        <v>0</v>
      </c>
      <c r="D20" s="41" t="s">
        <v>154</v>
      </c>
      <c r="E20" s="42" t="s">
        <v>144</v>
      </c>
      <c r="F20" s="36">
        <f>('Misc Electric'!AB6)</f>
        <v>0</v>
      </c>
      <c r="G20" s="43" t="s">
        <v>145</v>
      </c>
      <c r="H20" s="38">
        <f>SUM('Misc Electric'!AC6)</f>
        <v>0</v>
      </c>
    </row>
    <row r="21" spans="1:8" ht="15">
      <c r="A21" s="32" t="s">
        <v>33</v>
      </c>
      <c r="B21" s="33" t="s">
        <v>92</v>
      </c>
      <c r="C21" s="45">
        <f>('Misc Electric'!AA5)</f>
        <v>0</v>
      </c>
      <c r="D21" s="41" t="s">
        <v>155</v>
      </c>
      <c r="E21" s="42" t="s">
        <v>144</v>
      </c>
      <c r="F21" s="36">
        <f>('Misc Electric'!AB5)</f>
        <v>0</v>
      </c>
      <c r="G21" s="37" t="s">
        <v>145</v>
      </c>
      <c r="H21" s="38">
        <f>SUM('Misc Electric'!AC5)</f>
        <v>0</v>
      </c>
    </row>
    <row r="22" spans="1:8" s="50" customFormat="1" ht="15">
      <c r="A22" s="49" t="s">
        <v>33</v>
      </c>
      <c r="B22" s="48" t="s">
        <v>93</v>
      </c>
      <c r="C22" s="51">
        <f>('Misc Electric'!AA15)</f>
        <v>0</v>
      </c>
      <c r="D22" s="52" t="s">
        <v>155</v>
      </c>
      <c r="E22" s="53" t="s">
        <v>146</v>
      </c>
      <c r="F22" s="54">
        <f>('Misc Electric'!AB15)</f>
        <v>0</v>
      </c>
      <c r="G22" s="55" t="s">
        <v>128</v>
      </c>
      <c r="H22" s="66">
        <f>SUM('Misc Electric'!AC15)</f>
        <v>0</v>
      </c>
    </row>
    <row r="23" spans="1:8" ht="15">
      <c r="A23" s="39" t="s">
        <v>156</v>
      </c>
      <c r="B23" s="40">
        <v>33482103</v>
      </c>
      <c r="C23" s="45">
        <f>('Misc Electric'!AA8)</f>
        <v>0</v>
      </c>
      <c r="D23" s="41" t="s">
        <v>59</v>
      </c>
      <c r="E23" s="42" t="s">
        <v>144</v>
      </c>
      <c r="F23" s="36">
        <f>('Misc Electric'!AB8)</f>
        <v>0</v>
      </c>
      <c r="G23" s="43" t="s">
        <v>145</v>
      </c>
      <c r="H23" s="38">
        <f>SUM('Misc Electric'!AC8)</f>
        <v>0</v>
      </c>
    </row>
    <row r="24" spans="1:8" ht="15">
      <c r="A24" s="39" t="s">
        <v>156</v>
      </c>
      <c r="B24" s="40">
        <v>33483901</v>
      </c>
      <c r="C24" s="45">
        <f>('Misc Electric'!AA9)</f>
        <v>0</v>
      </c>
      <c r="D24" s="41" t="s">
        <v>157</v>
      </c>
      <c r="E24" s="42" t="s">
        <v>144</v>
      </c>
      <c r="F24" s="36">
        <f>('Misc Electric'!AB9)</f>
        <v>0</v>
      </c>
      <c r="G24" s="43" t="s">
        <v>145</v>
      </c>
      <c r="H24" s="38">
        <f>SUM('Misc Electric'!AC9)</f>
        <v>0</v>
      </c>
    </row>
    <row r="25" spans="1:8" ht="15">
      <c r="A25" s="32" t="s">
        <v>158</v>
      </c>
      <c r="B25" s="33">
        <v>576</v>
      </c>
      <c r="C25" s="45">
        <f>('Misc Electric'!AA17)</f>
        <v>0</v>
      </c>
      <c r="D25" s="34" t="s">
        <v>159</v>
      </c>
      <c r="E25" s="35" t="s">
        <v>146</v>
      </c>
      <c r="F25" s="36">
        <f>('Misc Electric'!AB17)</f>
        <v>0</v>
      </c>
      <c r="G25" s="37" t="s">
        <v>128</v>
      </c>
      <c r="H25" s="38">
        <f>SUM('Misc Electric'!AC17)</f>
        <v>0</v>
      </c>
    </row>
    <row r="26" spans="1:8" ht="15">
      <c r="A26" s="32" t="s">
        <v>158</v>
      </c>
      <c r="B26" s="33">
        <v>1098</v>
      </c>
      <c r="C26" s="45">
        <f>('Misc Electric'!AA18)</f>
        <v>0</v>
      </c>
      <c r="D26" s="34" t="s">
        <v>160</v>
      </c>
      <c r="E26" s="35" t="s">
        <v>146</v>
      </c>
      <c r="F26" s="36">
        <f>('Misc Electric'!AB18)</f>
        <v>0</v>
      </c>
      <c r="G26" s="37" t="s">
        <v>128</v>
      </c>
      <c r="H26" s="38">
        <f>SUM('Misc Electric'!AC18)</f>
        <v>0</v>
      </c>
    </row>
    <row r="27" spans="1:8" ht="15" hidden="1">
      <c r="A27" s="32" t="s">
        <v>161</v>
      </c>
      <c r="B27" s="33" t="s">
        <v>36</v>
      </c>
      <c r="C27" s="45" t="str">
        <f>('Jasper Newton Electric'!AA5)</f>
        <v>disconnected</v>
      </c>
      <c r="D27" s="34" t="s">
        <v>149</v>
      </c>
      <c r="E27" s="35" t="s">
        <v>144</v>
      </c>
      <c r="F27" s="36">
        <f>('Jasper Newton Electric'!AB5)</f>
        <v>0</v>
      </c>
      <c r="G27" s="37" t="s">
        <v>145</v>
      </c>
      <c r="H27" s="38">
        <f>SUM('Jasper Newton Electric'!AC5)</f>
        <v>0</v>
      </c>
    </row>
    <row r="28" spans="1:8" ht="15">
      <c r="A28" s="32" t="s">
        <v>161</v>
      </c>
      <c r="B28" s="33" t="s">
        <v>37</v>
      </c>
      <c r="C28" s="45">
        <f>('Jasper Newton Electric'!AA6)</f>
        <v>0</v>
      </c>
      <c r="D28" s="34" t="s">
        <v>149</v>
      </c>
      <c r="E28" s="35" t="s">
        <v>144</v>
      </c>
      <c r="F28" s="36">
        <f>('Jasper Newton Electric'!AB6)</f>
        <v>0</v>
      </c>
      <c r="G28" s="37" t="s">
        <v>145</v>
      </c>
      <c r="H28" s="38">
        <f>SUM('Jasper Newton Electric'!AC6)</f>
        <v>0</v>
      </c>
    </row>
    <row r="29" spans="1:8" ht="15">
      <c r="A29" s="32" t="s">
        <v>161</v>
      </c>
      <c r="B29" s="33" t="s">
        <v>40</v>
      </c>
      <c r="C29" s="45">
        <f>('Jasper Newton Electric'!AA7)</f>
        <v>0</v>
      </c>
      <c r="D29" s="34" t="s">
        <v>100</v>
      </c>
      <c r="E29" s="35" t="s">
        <v>144</v>
      </c>
      <c r="F29" s="36">
        <f>('Jasper Newton Electric'!AB7)</f>
        <v>0</v>
      </c>
      <c r="G29" s="37" t="s">
        <v>145</v>
      </c>
      <c r="H29" s="38">
        <f>SUM('Jasper Newton Electric'!AC7)</f>
        <v>0</v>
      </c>
    </row>
    <row r="30" spans="1:8" ht="15">
      <c r="A30" s="32" t="s">
        <v>161</v>
      </c>
      <c r="B30" s="33" t="s">
        <v>41</v>
      </c>
      <c r="C30" s="45">
        <f>('Jasper Newton Electric'!AA8)</f>
        <v>0</v>
      </c>
      <c r="D30" s="34" t="s">
        <v>162</v>
      </c>
      <c r="E30" s="35" t="s">
        <v>144</v>
      </c>
      <c r="F30" s="36">
        <f>('Jasper Newton Electric'!AB8)</f>
        <v>0</v>
      </c>
      <c r="G30" s="37" t="s">
        <v>145</v>
      </c>
      <c r="H30" s="38">
        <f>SUM('Jasper Newton Electric'!AC8)</f>
        <v>0</v>
      </c>
    </row>
    <row r="31" spans="1:8" ht="15">
      <c r="A31" s="32" t="s">
        <v>161</v>
      </c>
      <c r="B31" s="33" t="s">
        <v>49</v>
      </c>
      <c r="C31" s="45">
        <f>('Jasper Newton Electric'!AA9)</f>
        <v>0</v>
      </c>
      <c r="D31" s="41" t="s">
        <v>99</v>
      </c>
      <c r="E31" s="42" t="s">
        <v>144</v>
      </c>
      <c r="F31" s="36">
        <f>('Jasper Newton Electric'!AB9)</f>
        <v>0</v>
      </c>
      <c r="G31" s="43" t="s">
        <v>145</v>
      </c>
      <c r="H31" s="38">
        <f>SUM('Jasper Newton Electric'!AC9)</f>
        <v>0</v>
      </c>
    </row>
    <row r="32" spans="1:8" ht="15">
      <c r="A32" s="32" t="s">
        <v>161</v>
      </c>
      <c r="B32" s="33" t="s">
        <v>42</v>
      </c>
      <c r="C32" s="45">
        <f>('Jasper Newton Electric'!AA10)</f>
        <v>0</v>
      </c>
      <c r="D32" s="34" t="s">
        <v>149</v>
      </c>
      <c r="E32" s="35" t="s">
        <v>144</v>
      </c>
      <c r="F32" s="36">
        <f>('Jasper Newton Electric'!AB10)</f>
        <v>0</v>
      </c>
      <c r="G32" s="37" t="s">
        <v>145</v>
      </c>
      <c r="H32" s="38">
        <f>SUM('Jasper Newton Electric'!AC10)</f>
        <v>0</v>
      </c>
    </row>
    <row r="33" spans="1:8" ht="15">
      <c r="A33" s="32" t="s">
        <v>161</v>
      </c>
      <c r="B33" s="33" t="s">
        <v>10</v>
      </c>
      <c r="C33" s="45" t="str">
        <f>('Jasper Newton Electric'!X11)</f>
        <v>6/12/18-7/12/18</v>
      </c>
      <c r="D33" s="34" t="s">
        <v>163</v>
      </c>
      <c r="E33" s="35" t="s">
        <v>144</v>
      </c>
      <c r="F33" s="36">
        <f>('Jasper Newton Electric'!Y11)</f>
        <v>201</v>
      </c>
      <c r="G33" s="37" t="s">
        <v>145</v>
      </c>
      <c r="H33" s="38">
        <f>SUM('Jasper Newton Electric'!Z11)</f>
        <v>56.16</v>
      </c>
    </row>
    <row r="34" spans="1:8" ht="15">
      <c r="A34" s="39" t="s">
        <v>161</v>
      </c>
      <c r="B34" s="40" t="s">
        <v>26</v>
      </c>
      <c r="C34" s="45">
        <f>('Jasper Newton Electric'!AA12)</f>
        <v>0</v>
      </c>
      <c r="D34" s="41" t="s">
        <v>164</v>
      </c>
      <c r="E34" s="42" t="s">
        <v>144</v>
      </c>
      <c r="F34" s="36">
        <f>('Jasper Newton Electric'!AB12)</f>
        <v>0</v>
      </c>
      <c r="G34" s="43" t="s">
        <v>145</v>
      </c>
      <c r="H34" s="38">
        <f>SUM('Jasper Newton Electric'!AC12)</f>
        <v>0</v>
      </c>
    </row>
    <row r="35" spans="1:8" ht="15">
      <c r="A35" s="32" t="s">
        <v>161</v>
      </c>
      <c r="B35" s="33" t="s">
        <v>24</v>
      </c>
      <c r="C35" s="45">
        <f>('Jasper Newton Electric'!AA13)</f>
        <v>0</v>
      </c>
      <c r="D35" s="34" t="s">
        <v>164</v>
      </c>
      <c r="E35" s="35" t="s">
        <v>144</v>
      </c>
      <c r="F35" s="36">
        <f>('Jasper Newton Electric'!AB13)</f>
        <v>0</v>
      </c>
      <c r="G35" s="37" t="s">
        <v>145</v>
      </c>
      <c r="H35" s="38">
        <f>SUM('Jasper Newton Electric'!AC13)</f>
        <v>0</v>
      </c>
    </row>
    <row r="36" spans="1:8" ht="15">
      <c r="A36" s="32" t="s">
        <v>161</v>
      </c>
      <c r="B36" s="33" t="s">
        <v>43</v>
      </c>
      <c r="C36" s="45">
        <f>('Jasper Newton Electric'!AA14)</f>
        <v>0</v>
      </c>
      <c r="D36" s="34" t="s">
        <v>149</v>
      </c>
      <c r="E36" s="35" t="s">
        <v>144</v>
      </c>
      <c r="F36" s="36">
        <f>('Jasper Newton Electric'!AB14)</f>
        <v>0</v>
      </c>
      <c r="G36" s="37" t="s">
        <v>145</v>
      </c>
      <c r="H36" s="38">
        <f>SUM('Jasper Newton Electric'!AC14)</f>
        <v>0</v>
      </c>
    </row>
    <row r="37" spans="1:8" ht="15">
      <c r="A37" s="39" t="s">
        <v>161</v>
      </c>
      <c r="B37" s="40" t="s">
        <v>17</v>
      </c>
      <c r="C37" s="45">
        <f>('Jasper Newton Electric'!AA15)</f>
        <v>0</v>
      </c>
      <c r="D37" s="41" t="s">
        <v>165</v>
      </c>
      <c r="E37" s="42" t="s">
        <v>144</v>
      </c>
      <c r="F37" s="36">
        <f>('Jasper Newton Electric'!AB15)</f>
        <v>0</v>
      </c>
      <c r="G37" s="43" t="s">
        <v>145</v>
      </c>
      <c r="H37" s="38">
        <f>SUM('Jasper Newton Electric'!AC15)</f>
        <v>0</v>
      </c>
    </row>
    <row r="38" spans="1:8" ht="15">
      <c r="A38" s="32" t="s">
        <v>161</v>
      </c>
      <c r="B38" s="33" t="s">
        <v>46</v>
      </c>
      <c r="C38" s="45">
        <f>('Jasper Newton Electric'!AA16)</f>
        <v>0</v>
      </c>
      <c r="D38" s="34" t="s">
        <v>150</v>
      </c>
      <c r="E38" s="35" t="s">
        <v>144</v>
      </c>
      <c r="F38" s="36">
        <f>('Jasper Newton Electric'!AB16)</f>
        <v>0</v>
      </c>
      <c r="G38" s="37" t="s">
        <v>145</v>
      </c>
      <c r="H38" s="38">
        <f>SUM('Jasper Newton Electric'!AC16)</f>
        <v>0</v>
      </c>
    </row>
    <row r="39" spans="1:8" ht="15">
      <c r="A39" s="39" t="s">
        <v>161</v>
      </c>
      <c r="B39" s="40" t="s">
        <v>14</v>
      </c>
      <c r="C39" s="45">
        <f>('Jasper Newton Electric'!AA17)</f>
        <v>0</v>
      </c>
      <c r="D39" s="41" t="s">
        <v>162</v>
      </c>
      <c r="E39" s="42" t="s">
        <v>144</v>
      </c>
      <c r="F39" s="36">
        <f>('Jasper Newton Electric'!AB17)</f>
        <v>0</v>
      </c>
      <c r="G39" s="43" t="s">
        <v>145</v>
      </c>
      <c r="H39" s="38">
        <f>SUM('Jasper Newton Electric'!AC17)</f>
        <v>0</v>
      </c>
    </row>
    <row r="40" spans="1:8" ht="15">
      <c r="A40" s="39" t="s">
        <v>161</v>
      </c>
      <c r="B40" s="40" t="s">
        <v>20</v>
      </c>
      <c r="C40" s="45">
        <f>('Jasper Newton Electric'!AA18)</f>
        <v>0</v>
      </c>
      <c r="D40" s="41" t="s">
        <v>160</v>
      </c>
      <c r="E40" s="42" t="s">
        <v>144</v>
      </c>
      <c r="F40" s="36">
        <f>('Jasper Newton Electric'!AB18)</f>
        <v>0</v>
      </c>
      <c r="G40" s="43" t="s">
        <v>145</v>
      </c>
      <c r="H40" s="38">
        <f>SUM('Jasper Newton Electric'!AC18)</f>
        <v>0</v>
      </c>
    </row>
    <row r="41" spans="1:8" ht="15">
      <c r="A41" s="32" t="s">
        <v>161</v>
      </c>
      <c r="B41" s="33" t="s">
        <v>47</v>
      </c>
      <c r="C41" s="45">
        <f>('Jasper Newton Electric'!AA19)</f>
        <v>0</v>
      </c>
      <c r="D41" s="34" t="s">
        <v>100</v>
      </c>
      <c r="E41" s="35" t="s">
        <v>144</v>
      </c>
      <c r="F41" s="36">
        <f>('Jasper Newton Electric'!AB19)</f>
        <v>0</v>
      </c>
      <c r="G41" s="37" t="s">
        <v>145</v>
      </c>
      <c r="H41" s="38">
        <f>SUM('Jasper Newton Electric'!AC19)</f>
        <v>0</v>
      </c>
    </row>
    <row r="42" spans="1:8" ht="15">
      <c r="A42" s="32" t="s">
        <v>161</v>
      </c>
      <c r="B42" s="33" t="s">
        <v>48</v>
      </c>
      <c r="C42" s="45">
        <f>('Jasper Newton Electric'!AA20)</f>
        <v>0</v>
      </c>
      <c r="D42" s="35" t="s">
        <v>100</v>
      </c>
      <c r="E42" s="35" t="s">
        <v>144</v>
      </c>
      <c r="F42" s="36">
        <f>('Jasper Newton Electric'!AB20)</f>
        <v>0</v>
      </c>
      <c r="G42" s="37" t="s">
        <v>145</v>
      </c>
      <c r="H42" s="38">
        <f>SUM('Jasper Newton Electric'!AC20)</f>
        <v>0</v>
      </c>
    </row>
    <row r="43" spans="1:8" ht="15">
      <c r="A43" s="39" t="s">
        <v>161</v>
      </c>
      <c r="B43" s="40" t="s">
        <v>68</v>
      </c>
      <c r="C43" s="45">
        <f>('Jasper Newton Electric'!AA21)</f>
        <v>0</v>
      </c>
      <c r="D43" s="42" t="s">
        <v>165</v>
      </c>
      <c r="E43" s="42" t="s">
        <v>144</v>
      </c>
      <c r="F43" s="36">
        <f>('Jasper Newton Electric'!AB21)</f>
        <v>0</v>
      </c>
      <c r="G43" s="43" t="s">
        <v>145</v>
      </c>
      <c r="H43" s="38">
        <f>SUM('Jasper Newton Electric'!AC21)</f>
        <v>0</v>
      </c>
    </row>
    <row r="44" spans="1:8" ht="15">
      <c r="A44" s="39" t="s">
        <v>161</v>
      </c>
      <c r="B44" s="40" t="s">
        <v>82</v>
      </c>
      <c r="C44" s="45">
        <f>('Jasper Newton Electric'!AA22)</f>
        <v>0</v>
      </c>
      <c r="D44" s="42" t="s">
        <v>99</v>
      </c>
      <c r="E44" s="42" t="s">
        <v>144</v>
      </c>
      <c r="F44" s="36">
        <f>('Jasper Newton Electric'!AB22)</f>
        <v>0</v>
      </c>
      <c r="G44" s="43" t="s">
        <v>145</v>
      </c>
      <c r="H44" s="38">
        <f>SUM('Jasper Newton Electric'!AC22)</f>
        <v>0</v>
      </c>
    </row>
    <row r="45" spans="1:8" ht="15">
      <c r="A45" s="39"/>
      <c r="B45" s="40"/>
      <c r="C45" s="45"/>
      <c r="D45" s="42"/>
      <c r="E45" s="41"/>
      <c r="F45" s="36"/>
      <c r="G45" s="43"/>
      <c r="H45" s="38"/>
    </row>
    <row r="46" spans="1:8" ht="15">
      <c r="A46" s="32" t="s">
        <v>168</v>
      </c>
      <c r="B46" s="33" t="s">
        <v>30</v>
      </c>
      <c r="C46" s="45">
        <f>'Misc Electric'!AA7</f>
        <v>0</v>
      </c>
      <c r="D46" s="35" t="s">
        <v>169</v>
      </c>
      <c r="E46" s="34" t="s">
        <v>144</v>
      </c>
      <c r="F46" s="36">
        <f>'Misc Electric'!AB7</f>
        <v>0</v>
      </c>
      <c r="G46" s="37" t="s">
        <v>145</v>
      </c>
      <c r="H46" s="44">
        <f>'Misc Electric'!AC7</f>
        <v>0</v>
      </c>
    </row>
    <row r="47" spans="1:8" ht="15">
      <c r="A47" s="32" t="s">
        <v>170</v>
      </c>
      <c r="B47" s="33">
        <v>97</v>
      </c>
      <c r="C47" s="45">
        <f>('Misc Electric'!AA20)</f>
        <v>0</v>
      </c>
      <c r="D47" s="42" t="s">
        <v>171</v>
      </c>
      <c r="E47" s="41" t="s">
        <v>146</v>
      </c>
      <c r="F47" s="36">
        <f>('Misc Electric'!AB20)</f>
        <v>0</v>
      </c>
      <c r="G47" s="37" t="s">
        <v>128</v>
      </c>
      <c r="H47" s="44">
        <f>SUM('Misc Electric'!AC20)</f>
        <v>0</v>
      </c>
    </row>
    <row r="48" spans="1:8" ht="15">
      <c r="A48" s="32" t="s">
        <v>170</v>
      </c>
      <c r="B48" s="33">
        <v>1431</v>
      </c>
      <c r="C48" s="45">
        <f>('Misc Electric'!AA21)</f>
        <v>0</v>
      </c>
      <c r="D48" s="42" t="s">
        <v>172</v>
      </c>
      <c r="E48" s="41" t="s">
        <v>146</v>
      </c>
      <c r="F48" s="36">
        <f>('Misc Electric'!AB21)</f>
        <v>0</v>
      </c>
      <c r="G48" s="37" t="s">
        <v>128</v>
      </c>
      <c r="H48" s="44">
        <f>SUM('Misc Electric'!AC21)</f>
        <v>0</v>
      </c>
    </row>
    <row r="50" spans="6:8" ht="15">
      <c r="F50" s="57"/>
      <c r="H50" s="58"/>
    </row>
    <row r="52" ht="15">
      <c r="C52"/>
    </row>
    <row r="53" ht="15">
      <c r="C53"/>
    </row>
    <row r="54" ht="15">
      <c r="C54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">
      <selection activeCell="C57" sqref="C5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215" t="s">
        <v>201</v>
      </c>
      <c r="B1" s="215"/>
      <c r="C1" s="215"/>
      <c r="D1" s="215"/>
      <c r="E1" s="215"/>
      <c r="F1" s="215"/>
      <c r="G1" s="215"/>
      <c r="H1" s="215"/>
    </row>
    <row r="2" spans="1:8" ht="1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6" t="s">
        <v>134</v>
      </c>
      <c r="G2" s="217"/>
      <c r="H2" s="31" t="s">
        <v>135</v>
      </c>
    </row>
    <row r="3" spans="1:8" ht="15">
      <c r="A3" s="32" t="s">
        <v>136</v>
      </c>
      <c r="B3" s="33" t="s">
        <v>207</v>
      </c>
      <c r="C3" s="45">
        <f>('Misc Electric'!AD10)</f>
        <v>0</v>
      </c>
      <c r="D3" s="34" t="s">
        <v>137</v>
      </c>
      <c r="E3" s="35" t="s">
        <v>138</v>
      </c>
      <c r="F3" s="36">
        <f>('Misc Electric'!AE10)</f>
        <v>0</v>
      </c>
      <c r="G3" s="37" t="s">
        <v>127</v>
      </c>
      <c r="H3" s="38">
        <f>SUM('Misc Electric'!AF10)</f>
        <v>0</v>
      </c>
    </row>
    <row r="4" spans="1:8" ht="15">
      <c r="A4" s="32" t="s">
        <v>136</v>
      </c>
      <c r="B4" s="33" t="s">
        <v>139</v>
      </c>
      <c r="C4" s="45">
        <f>('Misc Electric'!AD11)</f>
        <v>0</v>
      </c>
      <c r="D4" s="34" t="s">
        <v>140</v>
      </c>
      <c r="E4" s="35" t="s">
        <v>138</v>
      </c>
      <c r="F4" s="36">
        <f>('Misc Electric'!AE11)</f>
        <v>0</v>
      </c>
      <c r="G4" s="37" t="s">
        <v>127</v>
      </c>
      <c r="H4" s="38">
        <f>SUM('Misc Electric'!AF11)</f>
        <v>0</v>
      </c>
    </row>
    <row r="5" spans="1:8" ht="15">
      <c r="A5" s="39" t="s">
        <v>136</v>
      </c>
      <c r="B5" s="40" t="s">
        <v>141</v>
      </c>
      <c r="C5" s="45">
        <f>('Misc Electric'!AD12)</f>
        <v>0</v>
      </c>
      <c r="D5" s="41" t="s">
        <v>142</v>
      </c>
      <c r="E5" s="42" t="s">
        <v>138</v>
      </c>
      <c r="F5" s="36">
        <f>('Misc Electric'!AE12)</f>
        <v>0</v>
      </c>
      <c r="G5" s="43" t="s">
        <v>127</v>
      </c>
      <c r="H5" s="38">
        <f>SUM('Misc Electric'!AF12)</f>
        <v>0</v>
      </c>
    </row>
    <row r="6" spans="1:8" ht="15">
      <c r="A6" s="39" t="s">
        <v>8</v>
      </c>
      <c r="B6" s="40" t="s">
        <v>104</v>
      </c>
      <c r="C6" s="45">
        <f>('City of Jasper'!AD14)</f>
        <v>0</v>
      </c>
      <c r="D6" s="41" t="s">
        <v>143</v>
      </c>
      <c r="E6" s="42" t="s">
        <v>144</v>
      </c>
      <c r="F6" s="36">
        <f>('City of Jasper'!AE14)</f>
        <v>0</v>
      </c>
      <c r="G6" s="43" t="s">
        <v>145</v>
      </c>
      <c r="H6" s="38">
        <f>SUM('City of Jasper'!AF14)</f>
        <v>0</v>
      </c>
    </row>
    <row r="7" spans="1:8" ht="15">
      <c r="A7" s="63" t="s">
        <v>8</v>
      </c>
      <c r="B7" s="79" t="s">
        <v>176</v>
      </c>
      <c r="C7" s="45">
        <f>('City of Jasper'!AD17)</f>
        <v>0</v>
      </c>
      <c r="D7" s="52" t="s">
        <v>175</v>
      </c>
      <c r="E7" s="53" t="s">
        <v>144</v>
      </c>
      <c r="F7" s="36">
        <f>SUM('City of Jasper'!AE17)</f>
        <v>0</v>
      </c>
      <c r="G7" s="80" t="s">
        <v>145</v>
      </c>
      <c r="H7" s="38">
        <f>SUM('City of Jasper'!AF17)</f>
        <v>0</v>
      </c>
    </row>
    <row r="8" spans="1:8" ht="15">
      <c r="A8" s="32" t="s">
        <v>8</v>
      </c>
      <c r="B8" s="33" t="s">
        <v>75</v>
      </c>
      <c r="C8" s="45">
        <f>('City of Jasper'!AD7)</f>
        <v>0</v>
      </c>
      <c r="D8" s="41" t="s">
        <v>140</v>
      </c>
      <c r="E8" s="42" t="s">
        <v>146</v>
      </c>
      <c r="F8" s="36">
        <f>('City of Jasper'!AE7)</f>
        <v>0</v>
      </c>
      <c r="G8" s="37" t="s">
        <v>128</v>
      </c>
      <c r="H8" s="38">
        <f>SUM('City of Jasper'!AF7)</f>
        <v>0</v>
      </c>
    </row>
    <row r="9" spans="1:8" ht="15">
      <c r="A9" s="32" t="s">
        <v>8</v>
      </c>
      <c r="B9" s="33" t="s">
        <v>102</v>
      </c>
      <c r="C9" s="45">
        <f>('City of Jasper'!AD13)</f>
        <v>0</v>
      </c>
      <c r="D9" s="34" t="s">
        <v>147</v>
      </c>
      <c r="E9" s="35" t="s">
        <v>144</v>
      </c>
      <c r="F9" s="36">
        <f>('City of Jasper'!AE13)</f>
        <v>0</v>
      </c>
      <c r="G9" s="37" t="s">
        <v>145</v>
      </c>
      <c r="H9" s="38">
        <f>SUM('City of Jasper'!AF13)</f>
        <v>0</v>
      </c>
    </row>
    <row r="10" spans="1:8" ht="15">
      <c r="A10" s="32" t="s">
        <v>8</v>
      </c>
      <c r="B10" s="33" t="s">
        <v>97</v>
      </c>
      <c r="C10" s="45">
        <f>('City of Jasper'!AD12)</f>
        <v>0</v>
      </c>
      <c r="D10" s="34" t="s">
        <v>148</v>
      </c>
      <c r="E10" s="35" t="s">
        <v>144</v>
      </c>
      <c r="F10" s="36">
        <f>('City of Jasper'!AE12)</f>
        <v>0</v>
      </c>
      <c r="G10" s="37" t="s">
        <v>145</v>
      </c>
      <c r="H10" s="38">
        <f>SUM('City of Jasper'!AF12)</f>
        <v>0</v>
      </c>
    </row>
    <row r="11" spans="1:8" ht="15">
      <c r="A11" s="32" t="s">
        <v>8</v>
      </c>
      <c r="B11" s="33" t="s">
        <v>74</v>
      </c>
      <c r="C11" s="45">
        <f>('City of Jasper'!AD4)</f>
        <v>0</v>
      </c>
      <c r="D11" s="34" t="s">
        <v>149</v>
      </c>
      <c r="E11" s="35" t="s">
        <v>146</v>
      </c>
      <c r="F11" s="36">
        <f>('City of Jasper'!AE4)</f>
        <v>0</v>
      </c>
      <c r="G11" s="37" t="s">
        <v>128</v>
      </c>
      <c r="H11" s="38">
        <f>SUM('City of Jasper'!AF4)</f>
        <v>0</v>
      </c>
    </row>
    <row r="12" spans="1:8" ht="15">
      <c r="A12" s="32" t="s">
        <v>8</v>
      </c>
      <c r="B12" s="33" t="s">
        <v>73</v>
      </c>
      <c r="C12" s="45">
        <f>('City of Jasper'!AD5)</f>
        <v>0</v>
      </c>
      <c r="D12" s="41" t="s">
        <v>150</v>
      </c>
      <c r="E12" s="42" t="s">
        <v>146</v>
      </c>
      <c r="F12" s="36">
        <f>('City of Jasper'!AE5)</f>
        <v>0</v>
      </c>
      <c r="G12" s="37" t="s">
        <v>128</v>
      </c>
      <c r="H12" s="38">
        <f>SUM('City of Jasper'!AF5)</f>
        <v>0</v>
      </c>
    </row>
    <row r="13" spans="1:8" ht="15">
      <c r="A13" s="32" t="s">
        <v>8</v>
      </c>
      <c r="B13" s="33" t="s">
        <v>76</v>
      </c>
      <c r="C13" s="45">
        <f>('City of Jasper'!AD6)</f>
        <v>0</v>
      </c>
      <c r="D13" s="34" t="s">
        <v>151</v>
      </c>
      <c r="E13" s="35" t="s">
        <v>144</v>
      </c>
      <c r="F13" s="36">
        <f>('City of Jasper'!AE6)</f>
        <v>0</v>
      </c>
      <c r="G13" s="37" t="s">
        <v>145</v>
      </c>
      <c r="H13" s="38">
        <f>SUM('City of Jasper'!AF6)</f>
        <v>0</v>
      </c>
    </row>
    <row r="14" spans="1:8" ht="15">
      <c r="A14" s="32" t="s">
        <v>8</v>
      </c>
      <c r="B14" s="33" t="s">
        <v>80</v>
      </c>
      <c r="C14" s="45">
        <f>('City of Jasper'!AD8)</f>
        <v>0</v>
      </c>
      <c r="D14" s="41" t="s">
        <v>140</v>
      </c>
      <c r="E14" s="42" t="s">
        <v>144</v>
      </c>
      <c r="F14" s="36">
        <f>('City of Jasper'!AE8)</f>
        <v>0</v>
      </c>
      <c r="G14" s="37" t="s">
        <v>145</v>
      </c>
      <c r="H14" s="38">
        <f>SUM('City of Jasper'!AF8)</f>
        <v>0</v>
      </c>
    </row>
    <row r="15" spans="1:8" ht="15">
      <c r="A15" s="32" t="s">
        <v>8</v>
      </c>
      <c r="B15" s="33" t="s">
        <v>79</v>
      </c>
      <c r="C15" s="45">
        <f>('City of Jasper'!AD11)</f>
        <v>0</v>
      </c>
      <c r="D15" s="34" t="s">
        <v>152</v>
      </c>
      <c r="E15" s="35" t="s">
        <v>144</v>
      </c>
      <c r="F15" s="36">
        <f>('City of Jasper'!AE11)</f>
        <v>0</v>
      </c>
      <c r="G15" s="37" t="s">
        <v>145</v>
      </c>
      <c r="H15" s="38">
        <f>SUM('City of Jasper'!AF11)</f>
        <v>0</v>
      </c>
    </row>
    <row r="16" spans="1:8" ht="15">
      <c r="A16" s="49" t="s">
        <v>8</v>
      </c>
      <c r="B16" s="62" t="s">
        <v>111</v>
      </c>
      <c r="C16" s="45">
        <f>('City of Jasper'!AD15)</f>
        <v>0</v>
      </c>
      <c r="D16" s="60" t="s">
        <v>173</v>
      </c>
      <c r="E16" s="59" t="s">
        <v>144</v>
      </c>
      <c r="F16" s="36">
        <f>('City of Jasper'!AE15)</f>
        <v>0</v>
      </c>
      <c r="G16" s="55" t="s">
        <v>145</v>
      </c>
      <c r="H16" s="38">
        <f>SUM('City of Jasper'!AF15)</f>
        <v>0</v>
      </c>
    </row>
    <row r="17" spans="1:8" ht="15">
      <c r="A17" s="32" t="s">
        <v>8</v>
      </c>
      <c r="B17" s="61" t="s">
        <v>78</v>
      </c>
      <c r="C17" s="45">
        <f>('City of Jasper'!AD12)</f>
        <v>0</v>
      </c>
      <c r="D17" s="34" t="s">
        <v>153</v>
      </c>
      <c r="E17" s="35" t="s">
        <v>146</v>
      </c>
      <c r="F17" s="36">
        <f>('City of Jasper'!AE12)</f>
        <v>0</v>
      </c>
      <c r="G17" s="37" t="s">
        <v>128</v>
      </c>
      <c r="H17" s="38">
        <f>SUM('City of Jasper'!AF12)</f>
        <v>0</v>
      </c>
    </row>
    <row r="18" spans="1:8" ht="15">
      <c r="A18" s="32" t="s">
        <v>8</v>
      </c>
      <c r="B18" s="33" t="s">
        <v>77</v>
      </c>
      <c r="C18" s="45">
        <f>('City of Jasper'!AD13)</f>
        <v>0</v>
      </c>
      <c r="D18" s="34" t="s">
        <v>153</v>
      </c>
      <c r="E18" s="35" t="s">
        <v>144</v>
      </c>
      <c r="F18" s="36">
        <f>('City of Jasper'!AE13)</f>
        <v>0</v>
      </c>
      <c r="G18" s="43" t="s">
        <v>145</v>
      </c>
      <c r="H18" s="38">
        <f>SUM('City of Jasper'!AF13)</f>
        <v>0</v>
      </c>
    </row>
    <row r="19" spans="1:8" ht="15">
      <c r="A19" s="32" t="s">
        <v>8</v>
      </c>
      <c r="B19" s="33" t="s">
        <v>178</v>
      </c>
      <c r="C19" s="45">
        <f>'City of Jasper'!AD16</f>
        <v>0</v>
      </c>
      <c r="D19" s="34" t="s">
        <v>177</v>
      </c>
      <c r="E19" s="35" t="s">
        <v>144</v>
      </c>
      <c r="F19" s="36">
        <f>SUM('City of Jasper'!AE16)</f>
        <v>0</v>
      </c>
      <c r="G19" s="43" t="s">
        <v>145</v>
      </c>
      <c r="H19" s="38">
        <f>SUM('City of Jasper'!AF16)</f>
        <v>0</v>
      </c>
    </row>
    <row r="20" spans="1:8" ht="15">
      <c r="A20" s="39" t="s">
        <v>33</v>
      </c>
      <c r="B20" s="40" t="s">
        <v>110</v>
      </c>
      <c r="C20" s="45">
        <f>('Misc Electric'!AD6)</f>
        <v>0</v>
      </c>
      <c r="D20" s="41" t="s">
        <v>154</v>
      </c>
      <c r="E20" s="42" t="s">
        <v>144</v>
      </c>
      <c r="F20" s="36">
        <f>('Misc Electric'!AE6)</f>
        <v>0</v>
      </c>
      <c r="G20" s="43" t="s">
        <v>145</v>
      </c>
      <c r="H20" s="38">
        <f>SUM('Misc Electric'!AF6)</f>
        <v>0</v>
      </c>
    </row>
    <row r="21" spans="1:8" ht="15">
      <c r="A21" s="32" t="s">
        <v>33</v>
      </c>
      <c r="B21" s="33" t="s">
        <v>92</v>
      </c>
      <c r="C21" s="45">
        <f>('Misc Electric'!AD5)</f>
        <v>0</v>
      </c>
      <c r="D21" s="41" t="s">
        <v>155</v>
      </c>
      <c r="E21" s="42" t="s">
        <v>144</v>
      </c>
      <c r="F21" s="36">
        <f>('Misc Electric'!AE5)</f>
        <v>0</v>
      </c>
      <c r="G21" s="37" t="s">
        <v>145</v>
      </c>
      <c r="H21" s="38">
        <f>SUM('Misc Electric'!AF5)</f>
        <v>0</v>
      </c>
    </row>
    <row r="22" spans="1:8" s="50" customFormat="1" ht="15">
      <c r="A22" s="49" t="s">
        <v>33</v>
      </c>
      <c r="B22" s="48" t="s">
        <v>93</v>
      </c>
      <c r="C22" s="51">
        <f>('Misc Electric'!AD15)</f>
        <v>0</v>
      </c>
      <c r="D22" s="52" t="s">
        <v>155</v>
      </c>
      <c r="E22" s="53" t="s">
        <v>146</v>
      </c>
      <c r="F22" s="54">
        <f>('Misc Electric'!AE15)</f>
        <v>0</v>
      </c>
      <c r="G22" s="55" t="s">
        <v>128</v>
      </c>
      <c r="H22" s="66">
        <f>SUM('Misc Electric'!AF15)</f>
        <v>0</v>
      </c>
    </row>
    <row r="23" spans="1:8" ht="15">
      <c r="A23" s="39" t="s">
        <v>156</v>
      </c>
      <c r="B23" s="40">
        <v>33482103</v>
      </c>
      <c r="C23" s="45">
        <f>('Misc Electric'!AD8)</f>
        <v>0</v>
      </c>
      <c r="D23" s="41" t="s">
        <v>59</v>
      </c>
      <c r="E23" s="42" t="s">
        <v>144</v>
      </c>
      <c r="F23" s="36">
        <f>('Misc Electric'!AE8)</f>
        <v>0</v>
      </c>
      <c r="G23" s="43" t="s">
        <v>145</v>
      </c>
      <c r="H23" s="38">
        <f>SUM('Misc Electric'!AF8)</f>
        <v>0</v>
      </c>
    </row>
    <row r="24" spans="1:8" ht="15">
      <c r="A24" s="39" t="s">
        <v>156</v>
      </c>
      <c r="B24" s="40">
        <v>33483901</v>
      </c>
      <c r="C24" s="45">
        <f>('Misc Electric'!AD9)</f>
        <v>0</v>
      </c>
      <c r="D24" s="41" t="s">
        <v>157</v>
      </c>
      <c r="E24" s="42" t="s">
        <v>144</v>
      </c>
      <c r="F24" s="36">
        <f>('Misc Electric'!AE9)</f>
        <v>0</v>
      </c>
      <c r="G24" s="43" t="s">
        <v>145</v>
      </c>
      <c r="H24" s="38">
        <f>SUM('Misc Electric'!AF9)</f>
        <v>0</v>
      </c>
    </row>
    <row r="25" spans="1:8" ht="15">
      <c r="A25" s="32" t="s">
        <v>158</v>
      </c>
      <c r="B25" s="33">
        <v>576</v>
      </c>
      <c r="C25" s="45">
        <f>('Misc Electric'!AD17)</f>
        <v>0</v>
      </c>
      <c r="D25" s="34" t="s">
        <v>159</v>
      </c>
      <c r="E25" s="35" t="s">
        <v>146</v>
      </c>
      <c r="F25" s="36">
        <f>('Misc Electric'!AE17)</f>
        <v>0</v>
      </c>
      <c r="G25" s="37" t="s">
        <v>128</v>
      </c>
      <c r="H25" s="38">
        <f>SUM('Misc Electric'!AF17)</f>
        <v>0</v>
      </c>
    </row>
    <row r="26" spans="1:8" ht="15">
      <c r="A26" s="32" t="s">
        <v>158</v>
      </c>
      <c r="B26" s="33">
        <v>1098</v>
      </c>
      <c r="C26" s="45">
        <f>('Misc Electric'!AD18)</f>
        <v>0</v>
      </c>
      <c r="D26" s="34" t="s">
        <v>160</v>
      </c>
      <c r="E26" s="35" t="s">
        <v>146</v>
      </c>
      <c r="F26" s="36">
        <f>('Misc Electric'!AE18)</f>
        <v>0</v>
      </c>
      <c r="G26" s="37" t="s">
        <v>128</v>
      </c>
      <c r="H26" s="38">
        <f>SUM('Misc Electric'!AF18)</f>
        <v>0</v>
      </c>
    </row>
    <row r="27" spans="1:8" ht="15" hidden="1">
      <c r="A27" s="32" t="s">
        <v>161</v>
      </c>
      <c r="B27" s="33" t="s">
        <v>36</v>
      </c>
      <c r="C27" s="45" t="str">
        <f>('Jasper Newton Electric'!AD5)</f>
        <v>disconnected</v>
      </c>
      <c r="D27" s="34" t="s">
        <v>149</v>
      </c>
      <c r="E27" s="35" t="s">
        <v>144</v>
      </c>
      <c r="F27" s="36">
        <f>('Jasper Newton Electric'!AE5)</f>
        <v>0</v>
      </c>
      <c r="G27" s="37" t="s">
        <v>145</v>
      </c>
      <c r="H27" s="38">
        <f>SUM('Jasper Newton Electric'!AF5)</f>
        <v>0</v>
      </c>
    </row>
    <row r="28" spans="1:8" ht="15">
      <c r="A28" s="32" t="s">
        <v>161</v>
      </c>
      <c r="B28" s="33" t="s">
        <v>37</v>
      </c>
      <c r="C28" s="45">
        <f>('Jasper Newton Electric'!AD6)</f>
        <v>0</v>
      </c>
      <c r="D28" s="34" t="s">
        <v>149</v>
      </c>
      <c r="E28" s="35" t="s">
        <v>144</v>
      </c>
      <c r="F28" s="36">
        <f>('Jasper Newton Electric'!AE6)</f>
        <v>0</v>
      </c>
      <c r="G28" s="37" t="s">
        <v>145</v>
      </c>
      <c r="H28" s="38">
        <f>SUM('Jasper Newton Electric'!AF6)</f>
        <v>0</v>
      </c>
    </row>
    <row r="29" spans="1:8" ht="15">
      <c r="A29" s="32" t="s">
        <v>161</v>
      </c>
      <c r="B29" s="33" t="s">
        <v>40</v>
      </c>
      <c r="C29" s="45">
        <f>('Jasper Newton Electric'!AD7)</f>
        <v>0</v>
      </c>
      <c r="D29" s="34" t="s">
        <v>100</v>
      </c>
      <c r="E29" s="35" t="s">
        <v>144</v>
      </c>
      <c r="F29" s="36">
        <f>('Jasper Newton Electric'!AE7)</f>
        <v>0</v>
      </c>
      <c r="G29" s="37" t="s">
        <v>145</v>
      </c>
      <c r="H29" s="38">
        <f>SUM('Jasper Newton Electric'!AF7)</f>
        <v>0</v>
      </c>
    </row>
    <row r="30" spans="1:8" ht="15">
      <c r="A30" s="32" t="s">
        <v>161</v>
      </c>
      <c r="B30" s="33" t="s">
        <v>41</v>
      </c>
      <c r="C30" s="45">
        <f>('Jasper Newton Electric'!AD8)</f>
        <v>0</v>
      </c>
      <c r="D30" s="34" t="s">
        <v>162</v>
      </c>
      <c r="E30" s="35" t="s">
        <v>144</v>
      </c>
      <c r="F30" s="36">
        <f>('Jasper Newton Electric'!AE8)</f>
        <v>0</v>
      </c>
      <c r="G30" s="37" t="s">
        <v>145</v>
      </c>
      <c r="H30" s="38">
        <f>SUM('Jasper Newton Electric'!AF8)</f>
        <v>0</v>
      </c>
    </row>
    <row r="31" spans="1:8" ht="15">
      <c r="A31" s="32" t="s">
        <v>161</v>
      </c>
      <c r="B31" s="33" t="s">
        <v>49</v>
      </c>
      <c r="C31" s="45">
        <f>('Jasper Newton Electric'!AD9)</f>
        <v>0</v>
      </c>
      <c r="D31" s="41" t="s">
        <v>99</v>
      </c>
      <c r="E31" s="42" t="s">
        <v>144</v>
      </c>
      <c r="F31" s="36">
        <f>('Jasper Newton Electric'!AE9)</f>
        <v>0</v>
      </c>
      <c r="G31" s="43" t="s">
        <v>145</v>
      </c>
      <c r="H31" s="38">
        <f>SUM('Jasper Newton Electric'!AF9)</f>
        <v>0</v>
      </c>
    </row>
    <row r="32" spans="1:8" ht="15">
      <c r="A32" s="32" t="s">
        <v>161</v>
      </c>
      <c r="B32" s="33" t="s">
        <v>42</v>
      </c>
      <c r="C32" s="45">
        <f>('Jasper Newton Electric'!AD10)</f>
        <v>0</v>
      </c>
      <c r="D32" s="34" t="s">
        <v>149</v>
      </c>
      <c r="E32" s="35" t="s">
        <v>144</v>
      </c>
      <c r="F32" s="36">
        <f>('Jasper Newton Electric'!AE10)</f>
        <v>0</v>
      </c>
      <c r="G32" s="37" t="s">
        <v>145</v>
      </c>
      <c r="H32" s="38">
        <f>SUM('Jasper Newton Electric'!AF10)</f>
        <v>0</v>
      </c>
    </row>
    <row r="33" spans="1:8" ht="15">
      <c r="A33" s="32" t="s">
        <v>161</v>
      </c>
      <c r="B33" s="33" t="s">
        <v>10</v>
      </c>
      <c r="C33" s="45">
        <f>('Jasper Newton Electric'!AD11)</f>
        <v>0</v>
      </c>
      <c r="D33" s="34" t="s">
        <v>163</v>
      </c>
      <c r="E33" s="35" t="s">
        <v>144</v>
      </c>
      <c r="F33" s="36">
        <f>('Jasper Newton Electric'!AE11)</f>
        <v>0</v>
      </c>
      <c r="G33" s="37" t="s">
        <v>145</v>
      </c>
      <c r="H33" s="38">
        <f>SUM('Jasper Newton Electric'!AF11)</f>
        <v>0</v>
      </c>
    </row>
    <row r="34" spans="1:8" ht="15">
      <c r="A34" s="39" t="s">
        <v>161</v>
      </c>
      <c r="B34" s="40" t="s">
        <v>26</v>
      </c>
      <c r="C34" s="45">
        <f>('Jasper Newton Electric'!AD12)</f>
        <v>0</v>
      </c>
      <c r="D34" s="41" t="s">
        <v>164</v>
      </c>
      <c r="E34" s="42" t="s">
        <v>144</v>
      </c>
      <c r="F34" s="36">
        <f>('Jasper Newton Electric'!AE12)</f>
        <v>0</v>
      </c>
      <c r="G34" s="43" t="s">
        <v>145</v>
      </c>
      <c r="H34" s="38">
        <f>SUM('Jasper Newton Electric'!AF12)</f>
        <v>0</v>
      </c>
    </row>
    <row r="35" spans="1:8" ht="15">
      <c r="A35" s="32" t="s">
        <v>161</v>
      </c>
      <c r="B35" s="33" t="s">
        <v>24</v>
      </c>
      <c r="C35" s="45">
        <f>('Jasper Newton Electric'!AD13)</f>
        <v>0</v>
      </c>
      <c r="D35" s="34" t="s">
        <v>164</v>
      </c>
      <c r="E35" s="35" t="s">
        <v>144</v>
      </c>
      <c r="F35" s="36">
        <f>('Jasper Newton Electric'!AE13)</f>
        <v>0</v>
      </c>
      <c r="G35" s="37" t="s">
        <v>145</v>
      </c>
      <c r="H35" s="38">
        <f>SUM('Jasper Newton Electric'!AF13)</f>
        <v>0</v>
      </c>
    </row>
    <row r="36" spans="1:8" ht="15">
      <c r="A36" s="32" t="s">
        <v>161</v>
      </c>
      <c r="B36" s="33" t="s">
        <v>43</v>
      </c>
      <c r="C36" s="45">
        <f>('Jasper Newton Electric'!AD14)</f>
        <v>0</v>
      </c>
      <c r="D36" s="34" t="s">
        <v>149</v>
      </c>
      <c r="E36" s="35" t="s">
        <v>144</v>
      </c>
      <c r="F36" s="36">
        <f>('Jasper Newton Electric'!AE14)</f>
        <v>0</v>
      </c>
      <c r="G36" s="37" t="s">
        <v>145</v>
      </c>
      <c r="H36" s="38">
        <f>SUM('Jasper Newton Electric'!AF14)</f>
        <v>0</v>
      </c>
    </row>
    <row r="37" spans="1:8" ht="15">
      <c r="A37" s="39" t="s">
        <v>161</v>
      </c>
      <c r="B37" s="40" t="s">
        <v>17</v>
      </c>
      <c r="C37" s="45">
        <f>('Jasper Newton Electric'!AD15)</f>
        <v>0</v>
      </c>
      <c r="D37" s="41" t="s">
        <v>165</v>
      </c>
      <c r="E37" s="42" t="s">
        <v>144</v>
      </c>
      <c r="F37" s="36">
        <f>('Jasper Newton Electric'!AE15)</f>
        <v>0</v>
      </c>
      <c r="G37" s="43" t="s">
        <v>145</v>
      </c>
      <c r="H37" s="38">
        <f>SUM('Jasper Newton Electric'!AF15)</f>
        <v>0</v>
      </c>
    </row>
    <row r="38" spans="1:8" ht="15">
      <c r="A38" s="32" t="s">
        <v>161</v>
      </c>
      <c r="B38" s="33" t="s">
        <v>46</v>
      </c>
      <c r="C38" s="45">
        <f>('Jasper Newton Electric'!AD16)</f>
        <v>0</v>
      </c>
      <c r="D38" s="34" t="s">
        <v>150</v>
      </c>
      <c r="E38" s="35" t="s">
        <v>144</v>
      </c>
      <c r="F38" s="36">
        <f>('Jasper Newton Electric'!AE16)</f>
        <v>0</v>
      </c>
      <c r="G38" s="37" t="s">
        <v>145</v>
      </c>
      <c r="H38" s="38">
        <f>SUM('Jasper Newton Electric'!AF16)</f>
        <v>0</v>
      </c>
    </row>
    <row r="39" spans="1:8" ht="15">
      <c r="A39" s="39" t="s">
        <v>161</v>
      </c>
      <c r="B39" s="40" t="s">
        <v>14</v>
      </c>
      <c r="C39" s="45">
        <f>('Jasper Newton Electric'!AD17)</f>
        <v>0</v>
      </c>
      <c r="D39" s="41" t="s">
        <v>162</v>
      </c>
      <c r="E39" s="42" t="s">
        <v>144</v>
      </c>
      <c r="F39" s="36">
        <f>('Jasper Newton Electric'!AE17)</f>
        <v>0</v>
      </c>
      <c r="G39" s="43" t="s">
        <v>145</v>
      </c>
      <c r="H39" s="38">
        <f>SUM('Jasper Newton Electric'!AF17)</f>
        <v>0</v>
      </c>
    </row>
    <row r="40" spans="1:8" ht="15">
      <c r="A40" s="39" t="s">
        <v>161</v>
      </c>
      <c r="B40" s="40" t="s">
        <v>20</v>
      </c>
      <c r="C40" s="45">
        <f>('Jasper Newton Electric'!AD18)</f>
        <v>0</v>
      </c>
      <c r="D40" s="41" t="s">
        <v>160</v>
      </c>
      <c r="E40" s="42" t="s">
        <v>144</v>
      </c>
      <c r="F40" s="36">
        <f>('Jasper Newton Electric'!AE18)</f>
        <v>0</v>
      </c>
      <c r="G40" s="43" t="s">
        <v>145</v>
      </c>
      <c r="H40" s="38">
        <f>SUM('Jasper Newton Electric'!AF18)</f>
        <v>0</v>
      </c>
    </row>
    <row r="41" spans="1:8" ht="15">
      <c r="A41" s="32" t="s">
        <v>161</v>
      </c>
      <c r="B41" s="33" t="s">
        <v>47</v>
      </c>
      <c r="C41" s="45">
        <f>('Jasper Newton Electric'!AD19)</f>
        <v>0</v>
      </c>
      <c r="D41" s="34" t="s">
        <v>100</v>
      </c>
      <c r="E41" s="35" t="s">
        <v>144</v>
      </c>
      <c r="F41" s="36">
        <f>('Jasper Newton Electric'!AE19)</f>
        <v>0</v>
      </c>
      <c r="G41" s="37" t="s">
        <v>145</v>
      </c>
      <c r="H41" s="38">
        <f>SUM('Jasper Newton Electric'!AF19)</f>
        <v>0</v>
      </c>
    </row>
    <row r="42" spans="1:8" ht="15">
      <c r="A42" s="32" t="s">
        <v>161</v>
      </c>
      <c r="B42" s="33" t="s">
        <v>48</v>
      </c>
      <c r="C42" s="45">
        <f>('Jasper Newton Electric'!AD20)</f>
        <v>0</v>
      </c>
      <c r="D42" s="35" t="s">
        <v>100</v>
      </c>
      <c r="E42" s="35" t="s">
        <v>144</v>
      </c>
      <c r="F42" s="36">
        <f>('Jasper Newton Electric'!AE20)</f>
        <v>0</v>
      </c>
      <c r="G42" s="37" t="s">
        <v>145</v>
      </c>
      <c r="H42" s="38">
        <f>SUM('Jasper Newton Electric'!AF20)</f>
        <v>0</v>
      </c>
    </row>
    <row r="43" spans="1:8" ht="15">
      <c r="A43" s="39" t="s">
        <v>161</v>
      </c>
      <c r="B43" s="40" t="s">
        <v>68</v>
      </c>
      <c r="C43" s="45">
        <f>('Jasper Newton Electric'!AD21)</f>
        <v>0</v>
      </c>
      <c r="D43" s="42" t="s">
        <v>165</v>
      </c>
      <c r="E43" s="42" t="s">
        <v>144</v>
      </c>
      <c r="F43" s="36">
        <f>('Jasper Newton Electric'!AE21)</f>
        <v>0</v>
      </c>
      <c r="G43" s="43" t="s">
        <v>145</v>
      </c>
      <c r="H43" s="38">
        <f>SUM('Jasper Newton Electric'!AF21)</f>
        <v>0</v>
      </c>
    </row>
    <row r="44" spans="1:8" ht="15">
      <c r="A44" s="39" t="s">
        <v>161</v>
      </c>
      <c r="B44" s="40" t="s">
        <v>82</v>
      </c>
      <c r="C44" s="45">
        <f>('Jasper Newton Electric'!AD22)</f>
        <v>0</v>
      </c>
      <c r="D44" s="42" t="s">
        <v>99</v>
      </c>
      <c r="E44" s="42" t="s">
        <v>144</v>
      </c>
      <c r="F44" s="36">
        <f>('Jasper Newton Electric'!AE22)</f>
        <v>0</v>
      </c>
      <c r="G44" s="43" t="s">
        <v>145</v>
      </c>
      <c r="H44" s="38">
        <f>SUM('Jasper Newton Electric'!AF22)</f>
        <v>0</v>
      </c>
    </row>
    <row r="45" spans="1:8" ht="15">
      <c r="A45" s="39"/>
      <c r="B45" s="40"/>
      <c r="C45" s="45"/>
      <c r="D45" s="42"/>
      <c r="E45" s="41"/>
      <c r="F45" s="36"/>
      <c r="G45" s="43"/>
      <c r="H45" s="38"/>
    </row>
    <row r="46" spans="1:8" ht="15">
      <c r="A46" s="32" t="s">
        <v>168</v>
      </c>
      <c r="B46" s="33" t="s">
        <v>30</v>
      </c>
      <c r="C46" s="45" t="s">
        <v>181</v>
      </c>
      <c r="D46" s="35" t="s">
        <v>169</v>
      </c>
      <c r="E46" s="34" t="s">
        <v>144</v>
      </c>
      <c r="F46" s="36">
        <v>0</v>
      </c>
      <c r="G46" s="37" t="s">
        <v>145</v>
      </c>
      <c r="H46" s="44">
        <v>10.69</v>
      </c>
    </row>
    <row r="47" spans="1:8" ht="15">
      <c r="A47" s="32" t="s">
        <v>170</v>
      </c>
      <c r="B47" s="33">
        <v>97</v>
      </c>
      <c r="C47" s="45">
        <f>('Misc Electric'!AD20)</f>
        <v>0</v>
      </c>
      <c r="D47" s="42" t="s">
        <v>171</v>
      </c>
      <c r="E47" s="41" t="s">
        <v>146</v>
      </c>
      <c r="F47" s="36">
        <f>('Misc Electric'!AE20)</f>
        <v>0</v>
      </c>
      <c r="G47" s="37" t="s">
        <v>128</v>
      </c>
      <c r="H47" s="44">
        <f>SUM('Misc Electric'!AF20)</f>
        <v>0</v>
      </c>
    </row>
    <row r="48" spans="1:8" ht="15">
      <c r="A48" s="32" t="s">
        <v>170</v>
      </c>
      <c r="B48" s="33">
        <v>1431</v>
      </c>
      <c r="C48" s="45">
        <f>('Misc Electric'!AD21)</f>
        <v>0</v>
      </c>
      <c r="D48" s="42" t="s">
        <v>172</v>
      </c>
      <c r="E48" s="41" t="s">
        <v>146</v>
      </c>
      <c r="F48" s="36">
        <f>('Misc Electric'!AE21)</f>
        <v>0</v>
      </c>
      <c r="G48" s="37" t="s">
        <v>128</v>
      </c>
      <c r="H48" s="44">
        <f>SUM('Misc Electric'!AF21)</f>
        <v>0</v>
      </c>
    </row>
    <row r="50" spans="6:8" ht="15">
      <c r="F50" s="57"/>
      <c r="H50" s="58"/>
    </row>
    <row r="52" ht="15">
      <c r="C52"/>
    </row>
    <row r="53" ht="15">
      <c r="C53"/>
    </row>
    <row r="54" ht="15">
      <c r="C54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6">
      <selection activeCell="C57" sqref="C5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215" t="s">
        <v>202</v>
      </c>
      <c r="B1" s="215"/>
      <c r="C1" s="215"/>
      <c r="D1" s="215"/>
      <c r="E1" s="215"/>
      <c r="F1" s="215"/>
      <c r="G1" s="215"/>
      <c r="H1" s="215"/>
    </row>
    <row r="2" spans="1:8" ht="1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6" t="s">
        <v>134</v>
      </c>
      <c r="G2" s="217"/>
      <c r="H2" s="31" t="s">
        <v>135</v>
      </c>
    </row>
    <row r="3" spans="1:8" ht="15">
      <c r="A3" s="32" t="s">
        <v>136</v>
      </c>
      <c r="B3" s="33" t="s">
        <v>207</v>
      </c>
      <c r="C3" s="45">
        <f>('Misc Electric'!AG10)</f>
        <v>0</v>
      </c>
      <c r="D3" s="34" t="s">
        <v>137</v>
      </c>
      <c r="E3" s="35" t="s">
        <v>138</v>
      </c>
      <c r="F3" s="36">
        <f>('Misc Electric'!AH10)</f>
        <v>0</v>
      </c>
      <c r="G3" s="37" t="s">
        <v>127</v>
      </c>
      <c r="H3" s="38">
        <f>SUM('Misc Electric'!AI10)</f>
        <v>0</v>
      </c>
    </row>
    <row r="4" spans="1:8" ht="15">
      <c r="A4" s="32" t="s">
        <v>136</v>
      </c>
      <c r="B4" s="33" t="s">
        <v>139</v>
      </c>
      <c r="C4" s="45">
        <f>('Misc Electric'!AG11)</f>
        <v>0</v>
      </c>
      <c r="D4" s="34" t="s">
        <v>140</v>
      </c>
      <c r="E4" s="35" t="s">
        <v>138</v>
      </c>
      <c r="F4" s="36">
        <f>('Misc Electric'!AH11)</f>
        <v>0</v>
      </c>
      <c r="G4" s="37" t="s">
        <v>127</v>
      </c>
      <c r="H4" s="38">
        <f>SUM('Misc Electric'!AI11)</f>
        <v>0</v>
      </c>
    </row>
    <row r="5" spans="1:8" ht="15">
      <c r="A5" s="39" t="s">
        <v>136</v>
      </c>
      <c r="B5" s="40" t="s">
        <v>141</v>
      </c>
      <c r="C5" s="45">
        <f>('Misc Electric'!AG12)</f>
        <v>0</v>
      </c>
      <c r="D5" s="41" t="s">
        <v>142</v>
      </c>
      <c r="E5" s="42" t="s">
        <v>138</v>
      </c>
      <c r="F5" s="36">
        <f>('Misc Electric'!AH12)</f>
        <v>0</v>
      </c>
      <c r="G5" s="43" t="s">
        <v>127</v>
      </c>
      <c r="H5" s="38">
        <f>SUM('Misc Electric'!AI12)</f>
        <v>0</v>
      </c>
    </row>
    <row r="6" spans="1:8" ht="15">
      <c r="A6" s="39" t="s">
        <v>8</v>
      </c>
      <c r="B6" s="40" t="s">
        <v>104</v>
      </c>
      <c r="C6" s="45">
        <f>('City of Jasper'!AG14)</f>
        <v>0</v>
      </c>
      <c r="D6" s="41" t="s">
        <v>143</v>
      </c>
      <c r="E6" s="42" t="s">
        <v>144</v>
      </c>
      <c r="F6" s="36">
        <f>('City of Jasper'!AH14)</f>
        <v>0</v>
      </c>
      <c r="G6" s="43" t="s">
        <v>145</v>
      </c>
      <c r="H6" s="38">
        <f>SUM('City of Jasper'!AI14)</f>
        <v>0</v>
      </c>
    </row>
    <row r="7" spans="1:8" ht="15">
      <c r="A7" s="63" t="s">
        <v>8</v>
      </c>
      <c r="B7" s="79" t="s">
        <v>176</v>
      </c>
      <c r="C7" s="45">
        <f>('City of Jasper'!AG17)</f>
        <v>0</v>
      </c>
      <c r="D7" s="52" t="s">
        <v>175</v>
      </c>
      <c r="E7" s="53" t="s">
        <v>144</v>
      </c>
      <c r="F7" s="36">
        <f>SUM('City of Jasper'!AH17)</f>
        <v>0</v>
      </c>
      <c r="G7" s="80" t="s">
        <v>145</v>
      </c>
      <c r="H7" s="38">
        <f>SUM('City of Jasper'!AI17)</f>
        <v>0</v>
      </c>
    </row>
    <row r="8" spans="1:8" ht="15">
      <c r="A8" s="32" t="s">
        <v>8</v>
      </c>
      <c r="B8" s="33" t="s">
        <v>75</v>
      </c>
      <c r="C8" s="45">
        <f>('City of Jasper'!AG7)</f>
        <v>0</v>
      </c>
      <c r="D8" s="41" t="s">
        <v>140</v>
      </c>
      <c r="E8" s="42" t="s">
        <v>146</v>
      </c>
      <c r="F8" s="36">
        <f>('City of Jasper'!AH7)</f>
        <v>0</v>
      </c>
      <c r="G8" s="37" t="s">
        <v>128</v>
      </c>
      <c r="H8" s="38">
        <f>SUM('City of Jasper'!AI7)</f>
        <v>0</v>
      </c>
    </row>
    <row r="9" spans="1:8" ht="15">
      <c r="A9" s="32" t="s">
        <v>8</v>
      </c>
      <c r="B9" s="33" t="s">
        <v>102</v>
      </c>
      <c r="C9" s="45">
        <f>('City of Jasper'!AG13)</f>
        <v>0</v>
      </c>
      <c r="D9" s="34" t="s">
        <v>147</v>
      </c>
      <c r="E9" s="35" t="s">
        <v>144</v>
      </c>
      <c r="F9" s="36">
        <f>('City of Jasper'!AH13)</f>
        <v>0</v>
      </c>
      <c r="G9" s="37" t="s">
        <v>145</v>
      </c>
      <c r="H9" s="38">
        <f>SUM('City of Jasper'!AI13)</f>
        <v>0</v>
      </c>
    </row>
    <row r="10" spans="1:8" ht="15">
      <c r="A10" s="32" t="s">
        <v>8</v>
      </c>
      <c r="B10" s="33" t="s">
        <v>97</v>
      </c>
      <c r="C10" s="45">
        <f>('City of Jasper'!AG12)</f>
        <v>0</v>
      </c>
      <c r="D10" s="34" t="s">
        <v>148</v>
      </c>
      <c r="E10" s="35" t="s">
        <v>144</v>
      </c>
      <c r="F10" s="36">
        <f>('City of Jasper'!AH12)</f>
        <v>0</v>
      </c>
      <c r="G10" s="37" t="s">
        <v>145</v>
      </c>
      <c r="H10" s="38">
        <f>SUM('City of Jasper'!AI12)</f>
        <v>0</v>
      </c>
    </row>
    <row r="11" spans="1:8" ht="15">
      <c r="A11" s="32" t="s">
        <v>8</v>
      </c>
      <c r="B11" s="33" t="s">
        <v>74</v>
      </c>
      <c r="C11" s="45">
        <f>('City of Jasper'!AG4)</f>
        <v>0</v>
      </c>
      <c r="D11" s="34" t="s">
        <v>149</v>
      </c>
      <c r="E11" s="35" t="s">
        <v>146</v>
      </c>
      <c r="F11" s="36">
        <f>('City of Jasper'!AH4)</f>
        <v>0</v>
      </c>
      <c r="G11" s="37" t="s">
        <v>128</v>
      </c>
      <c r="H11" s="38">
        <f>SUM('City of Jasper'!AI4)</f>
        <v>0</v>
      </c>
    </row>
    <row r="12" spans="1:8" ht="15">
      <c r="A12" s="32" t="s">
        <v>8</v>
      </c>
      <c r="B12" s="33" t="s">
        <v>73</v>
      </c>
      <c r="C12" s="45">
        <f>('City of Jasper'!AG5)</f>
        <v>0</v>
      </c>
      <c r="D12" s="41" t="s">
        <v>150</v>
      </c>
      <c r="E12" s="42" t="s">
        <v>146</v>
      </c>
      <c r="F12" s="36">
        <f>('City of Jasper'!AH5)</f>
        <v>0</v>
      </c>
      <c r="G12" s="37" t="s">
        <v>128</v>
      </c>
      <c r="H12" s="38">
        <f>SUM('City of Jasper'!AI5)</f>
        <v>0</v>
      </c>
    </row>
    <row r="13" spans="1:8" ht="15">
      <c r="A13" s="32" t="s">
        <v>8</v>
      </c>
      <c r="B13" s="33" t="s">
        <v>76</v>
      </c>
      <c r="C13" s="45">
        <f>('City of Jasper'!AG6)</f>
        <v>0</v>
      </c>
      <c r="D13" s="34" t="s">
        <v>151</v>
      </c>
      <c r="E13" s="35" t="s">
        <v>144</v>
      </c>
      <c r="F13" s="36">
        <f>('City of Jasper'!AH6)</f>
        <v>0</v>
      </c>
      <c r="G13" s="37" t="s">
        <v>145</v>
      </c>
      <c r="H13" s="38">
        <f>SUM('City of Jasper'!AI6)</f>
        <v>0</v>
      </c>
    </row>
    <row r="14" spans="1:8" ht="15">
      <c r="A14" s="32" t="s">
        <v>8</v>
      </c>
      <c r="B14" s="33" t="s">
        <v>80</v>
      </c>
      <c r="C14" s="45">
        <f>('City of Jasper'!AG8)</f>
        <v>0</v>
      </c>
      <c r="D14" s="41" t="s">
        <v>140</v>
      </c>
      <c r="E14" s="42" t="s">
        <v>144</v>
      </c>
      <c r="F14" s="36">
        <f>('City of Jasper'!AH8)</f>
        <v>0</v>
      </c>
      <c r="G14" s="37" t="s">
        <v>145</v>
      </c>
      <c r="H14" s="38">
        <f>SUM('City of Jasper'!AI8)</f>
        <v>0</v>
      </c>
    </row>
    <row r="15" spans="1:8" ht="15">
      <c r="A15" s="32" t="s">
        <v>8</v>
      </c>
      <c r="B15" s="33" t="s">
        <v>79</v>
      </c>
      <c r="C15" s="45">
        <f>('City of Jasper'!AG11)</f>
        <v>0</v>
      </c>
      <c r="D15" s="34" t="s">
        <v>152</v>
      </c>
      <c r="E15" s="35" t="s">
        <v>144</v>
      </c>
      <c r="F15" s="36">
        <f>('City of Jasper'!AH11)</f>
        <v>0</v>
      </c>
      <c r="G15" s="37" t="s">
        <v>145</v>
      </c>
      <c r="H15" s="38">
        <f>SUM('City of Jasper'!AI11)</f>
        <v>0</v>
      </c>
    </row>
    <row r="16" spans="1:8" ht="15">
      <c r="A16" s="49" t="s">
        <v>8</v>
      </c>
      <c r="B16" s="62" t="s">
        <v>111</v>
      </c>
      <c r="C16" s="45">
        <f>('City of Jasper'!AG15)</f>
        <v>0</v>
      </c>
      <c r="D16" s="60" t="s">
        <v>173</v>
      </c>
      <c r="E16" s="59" t="s">
        <v>144</v>
      </c>
      <c r="F16" s="36">
        <f>('City of Jasper'!AH15)</f>
        <v>0</v>
      </c>
      <c r="G16" s="55" t="s">
        <v>145</v>
      </c>
      <c r="H16" s="38">
        <f>SUM('City of Jasper'!AI15)</f>
        <v>0</v>
      </c>
    </row>
    <row r="17" spans="1:8" ht="15">
      <c r="A17" s="32" t="s">
        <v>8</v>
      </c>
      <c r="B17" s="61" t="s">
        <v>78</v>
      </c>
      <c r="C17" s="45">
        <f>('City of Jasper'!AG12)</f>
        <v>0</v>
      </c>
      <c r="D17" s="34" t="s">
        <v>153</v>
      </c>
      <c r="E17" s="35" t="s">
        <v>146</v>
      </c>
      <c r="F17" s="36">
        <f>('City of Jasper'!AH12)</f>
        <v>0</v>
      </c>
      <c r="G17" s="37" t="s">
        <v>128</v>
      </c>
      <c r="H17" s="38">
        <f>SUM('City of Jasper'!AI12)</f>
        <v>0</v>
      </c>
    </row>
    <row r="18" spans="1:8" ht="15">
      <c r="A18" s="32" t="s">
        <v>8</v>
      </c>
      <c r="B18" s="33" t="s">
        <v>77</v>
      </c>
      <c r="C18" s="45">
        <f>('City of Jasper'!AG13)</f>
        <v>0</v>
      </c>
      <c r="D18" s="34" t="s">
        <v>153</v>
      </c>
      <c r="E18" s="35" t="s">
        <v>144</v>
      </c>
      <c r="F18" s="36">
        <f>('City of Jasper'!AH13)</f>
        <v>0</v>
      </c>
      <c r="G18" s="43" t="s">
        <v>145</v>
      </c>
      <c r="H18" s="38">
        <f>SUM('City of Jasper'!AI13)</f>
        <v>0</v>
      </c>
    </row>
    <row r="19" spans="1:8" ht="15">
      <c r="A19" s="32" t="s">
        <v>8</v>
      </c>
      <c r="B19" s="33" t="s">
        <v>178</v>
      </c>
      <c r="C19" s="45">
        <f>'City of Jasper'!AG16</f>
        <v>0</v>
      </c>
      <c r="D19" s="34" t="s">
        <v>177</v>
      </c>
      <c r="E19" s="35" t="s">
        <v>144</v>
      </c>
      <c r="F19" s="36">
        <f>SUM('City of Jasper'!AH16)</f>
        <v>0</v>
      </c>
      <c r="G19" s="43" t="s">
        <v>145</v>
      </c>
      <c r="H19" s="38">
        <f>SUM('City of Jasper'!AI16)</f>
        <v>0</v>
      </c>
    </row>
    <row r="20" spans="1:8" ht="15">
      <c r="A20" s="39" t="s">
        <v>33</v>
      </c>
      <c r="B20" s="40" t="s">
        <v>110</v>
      </c>
      <c r="C20" s="45">
        <f>('Misc Electric'!AG6)</f>
        <v>0</v>
      </c>
      <c r="D20" s="41" t="s">
        <v>154</v>
      </c>
      <c r="E20" s="42" t="s">
        <v>144</v>
      </c>
      <c r="F20" s="36">
        <f>('Misc Electric'!AH6)</f>
        <v>0</v>
      </c>
      <c r="G20" s="43" t="s">
        <v>145</v>
      </c>
      <c r="H20" s="38">
        <f>SUM('Misc Electric'!AI6)</f>
        <v>0</v>
      </c>
    </row>
    <row r="21" spans="1:8" ht="15">
      <c r="A21" s="32" t="s">
        <v>33</v>
      </c>
      <c r="B21" s="33" t="s">
        <v>92</v>
      </c>
      <c r="C21" s="45">
        <f>('Misc Electric'!AG5)</f>
        <v>0</v>
      </c>
      <c r="D21" s="41" t="s">
        <v>155</v>
      </c>
      <c r="E21" s="42" t="s">
        <v>144</v>
      </c>
      <c r="F21" s="36">
        <f>('Misc Electric'!AH5)</f>
        <v>0</v>
      </c>
      <c r="G21" s="37" t="s">
        <v>145</v>
      </c>
      <c r="H21" s="38">
        <f>SUM('Misc Electric'!AI5)</f>
        <v>0</v>
      </c>
    </row>
    <row r="22" spans="1:8" s="50" customFormat="1" ht="15">
      <c r="A22" s="49" t="s">
        <v>33</v>
      </c>
      <c r="B22" s="48" t="s">
        <v>93</v>
      </c>
      <c r="C22" s="51">
        <f>('Misc Electric'!AG15)</f>
        <v>0</v>
      </c>
      <c r="D22" s="52" t="s">
        <v>155</v>
      </c>
      <c r="E22" s="53" t="s">
        <v>146</v>
      </c>
      <c r="F22" s="54">
        <f>('Misc Electric'!AH15)</f>
        <v>0</v>
      </c>
      <c r="G22" s="55" t="s">
        <v>128</v>
      </c>
      <c r="H22" s="66">
        <f>SUM('Misc Electric'!AI15)</f>
        <v>0</v>
      </c>
    </row>
    <row r="23" spans="1:8" ht="15">
      <c r="A23" s="39" t="s">
        <v>156</v>
      </c>
      <c r="B23" s="40">
        <v>33482103</v>
      </c>
      <c r="C23" s="45">
        <f>('Misc Electric'!AG8)</f>
        <v>0</v>
      </c>
      <c r="D23" s="41" t="s">
        <v>59</v>
      </c>
      <c r="E23" s="42" t="s">
        <v>144</v>
      </c>
      <c r="F23" s="36">
        <f>('Misc Electric'!AH8)</f>
        <v>0</v>
      </c>
      <c r="G23" s="43" t="s">
        <v>145</v>
      </c>
      <c r="H23" s="38">
        <f>SUM('Misc Electric'!AI8)</f>
        <v>0</v>
      </c>
    </row>
    <row r="24" spans="1:8" ht="15">
      <c r="A24" s="39" t="s">
        <v>156</v>
      </c>
      <c r="B24" s="40">
        <v>33483901</v>
      </c>
      <c r="C24" s="45">
        <f>('Misc Electric'!AG9)</f>
        <v>0</v>
      </c>
      <c r="D24" s="41" t="s">
        <v>157</v>
      </c>
      <c r="E24" s="42" t="s">
        <v>144</v>
      </c>
      <c r="F24" s="36">
        <f>('Misc Electric'!AH9)</f>
        <v>0</v>
      </c>
      <c r="G24" s="43" t="s">
        <v>145</v>
      </c>
      <c r="H24" s="38">
        <f>SUM('Misc Electric'!AI9)</f>
        <v>0</v>
      </c>
    </row>
    <row r="25" spans="1:8" ht="15">
      <c r="A25" s="39"/>
      <c r="B25" s="40"/>
      <c r="C25" s="45"/>
      <c r="D25" s="41"/>
      <c r="E25" s="42"/>
      <c r="F25" s="36"/>
      <c r="G25" s="43"/>
      <c r="H25" s="38"/>
    </row>
    <row r="26" spans="1:8" ht="15">
      <c r="A26" s="32" t="s">
        <v>158</v>
      </c>
      <c r="B26" s="33">
        <v>576</v>
      </c>
      <c r="C26" s="45">
        <f>('Misc Electric'!AG17)</f>
        <v>0</v>
      </c>
      <c r="D26" s="34" t="s">
        <v>159</v>
      </c>
      <c r="E26" s="35" t="s">
        <v>146</v>
      </c>
      <c r="F26" s="36">
        <f>('Misc Electric'!AH17)</f>
        <v>0</v>
      </c>
      <c r="G26" s="37" t="s">
        <v>128</v>
      </c>
      <c r="H26" s="38">
        <f>SUM('Misc Electric'!AI17)</f>
        <v>0</v>
      </c>
    </row>
    <row r="27" spans="1:8" ht="15">
      <c r="A27" s="32" t="s">
        <v>158</v>
      </c>
      <c r="B27" s="33">
        <v>1098</v>
      </c>
      <c r="C27" s="45">
        <f>('Misc Electric'!AG18)</f>
        <v>0</v>
      </c>
      <c r="D27" s="34" t="s">
        <v>160</v>
      </c>
      <c r="E27" s="35" t="s">
        <v>146</v>
      </c>
      <c r="F27" s="36">
        <f>('Misc Electric'!AH18)</f>
        <v>0</v>
      </c>
      <c r="G27" s="37" t="s">
        <v>128</v>
      </c>
      <c r="H27" s="38">
        <f>SUM('Misc Electric'!AI18)</f>
        <v>0</v>
      </c>
    </row>
    <row r="28" spans="1:8" ht="15" hidden="1">
      <c r="A28" s="32" t="s">
        <v>161</v>
      </c>
      <c r="B28" s="33" t="s">
        <v>36</v>
      </c>
      <c r="C28" s="45" t="str">
        <f>('Jasper Newton Electric'!AG5)</f>
        <v>disconnected</v>
      </c>
      <c r="D28" s="34" t="s">
        <v>149</v>
      </c>
      <c r="E28" s="35" t="s">
        <v>144</v>
      </c>
      <c r="F28" s="36">
        <f>('Jasper Newton Electric'!AH5)</f>
        <v>0</v>
      </c>
      <c r="G28" s="37" t="s">
        <v>145</v>
      </c>
      <c r="H28" s="38">
        <f>SUM('Jasper Newton Electric'!AI5)</f>
        <v>0</v>
      </c>
    </row>
    <row r="29" spans="1:8" ht="15">
      <c r="A29" s="32" t="s">
        <v>161</v>
      </c>
      <c r="B29" s="33" t="s">
        <v>37</v>
      </c>
      <c r="C29" s="45">
        <f>('Jasper Newton Electric'!AG6)</f>
        <v>0</v>
      </c>
      <c r="D29" s="34" t="s">
        <v>149</v>
      </c>
      <c r="E29" s="35" t="s">
        <v>144</v>
      </c>
      <c r="F29" s="36">
        <f>('Jasper Newton Electric'!AH6)</f>
        <v>0</v>
      </c>
      <c r="G29" s="37" t="s">
        <v>145</v>
      </c>
      <c r="H29" s="38">
        <f>SUM('Jasper Newton Electric'!AI6)</f>
        <v>0</v>
      </c>
    </row>
    <row r="30" spans="1:8" ht="15">
      <c r="A30" s="32" t="s">
        <v>161</v>
      </c>
      <c r="B30" s="33" t="s">
        <v>40</v>
      </c>
      <c r="C30" s="45">
        <f>('Jasper Newton Electric'!AG7)</f>
        <v>0</v>
      </c>
      <c r="D30" s="34" t="s">
        <v>100</v>
      </c>
      <c r="E30" s="35" t="s">
        <v>144</v>
      </c>
      <c r="F30" s="36">
        <f>('Jasper Newton Electric'!AH7)</f>
        <v>0</v>
      </c>
      <c r="G30" s="37" t="s">
        <v>145</v>
      </c>
      <c r="H30" s="38">
        <f>SUM('Jasper Newton Electric'!AI7)</f>
        <v>0</v>
      </c>
    </row>
    <row r="31" spans="1:8" ht="15">
      <c r="A31" s="32" t="s">
        <v>161</v>
      </c>
      <c r="B31" s="33" t="s">
        <v>41</v>
      </c>
      <c r="C31" s="45">
        <f>('Jasper Newton Electric'!AG8)</f>
        <v>0</v>
      </c>
      <c r="D31" s="34" t="s">
        <v>162</v>
      </c>
      <c r="E31" s="35" t="s">
        <v>144</v>
      </c>
      <c r="F31" s="36">
        <f>('Jasper Newton Electric'!AH8)</f>
        <v>0</v>
      </c>
      <c r="G31" s="37" t="s">
        <v>145</v>
      </c>
      <c r="H31" s="38">
        <f>SUM('Jasper Newton Electric'!AI8)</f>
        <v>0</v>
      </c>
    </row>
    <row r="32" spans="1:8" ht="15">
      <c r="A32" s="32" t="s">
        <v>161</v>
      </c>
      <c r="B32" s="33" t="s">
        <v>49</v>
      </c>
      <c r="C32" s="45">
        <f>('Jasper Newton Electric'!AG9)</f>
        <v>0</v>
      </c>
      <c r="D32" s="41" t="s">
        <v>99</v>
      </c>
      <c r="E32" s="42" t="s">
        <v>144</v>
      </c>
      <c r="F32" s="36">
        <f>('Jasper Newton Electric'!AH9)</f>
        <v>0</v>
      </c>
      <c r="G32" s="43" t="s">
        <v>145</v>
      </c>
      <c r="H32" s="38">
        <f>SUM('Jasper Newton Electric'!AI9)</f>
        <v>0</v>
      </c>
    </row>
    <row r="33" spans="1:8" ht="15">
      <c r="A33" s="32" t="s">
        <v>161</v>
      </c>
      <c r="B33" s="33" t="s">
        <v>42</v>
      </c>
      <c r="C33" s="45">
        <f>('Jasper Newton Electric'!AG10)</f>
        <v>0</v>
      </c>
      <c r="D33" s="34" t="s">
        <v>149</v>
      </c>
      <c r="E33" s="35" t="s">
        <v>144</v>
      </c>
      <c r="F33" s="36">
        <f>('Jasper Newton Electric'!AH10)</f>
        <v>0</v>
      </c>
      <c r="G33" s="37" t="s">
        <v>145</v>
      </c>
      <c r="H33" s="38">
        <f>SUM('Jasper Newton Electric'!AI10)</f>
        <v>0</v>
      </c>
    </row>
    <row r="34" spans="1:8" ht="15">
      <c r="A34" s="32" t="s">
        <v>161</v>
      </c>
      <c r="B34" s="33" t="s">
        <v>10</v>
      </c>
      <c r="C34" s="45">
        <f>('Jasper Newton Electric'!AG11)</f>
        <v>0</v>
      </c>
      <c r="D34" s="34" t="s">
        <v>163</v>
      </c>
      <c r="E34" s="35" t="s">
        <v>144</v>
      </c>
      <c r="F34" s="36">
        <f>('Jasper Newton Electric'!AH11)</f>
        <v>0</v>
      </c>
      <c r="G34" s="37" t="s">
        <v>145</v>
      </c>
      <c r="H34" s="38">
        <f>SUM('Jasper Newton Electric'!AI11)</f>
        <v>0</v>
      </c>
    </row>
    <row r="35" spans="1:8" ht="15">
      <c r="A35" s="39" t="s">
        <v>161</v>
      </c>
      <c r="B35" s="40" t="s">
        <v>26</v>
      </c>
      <c r="C35" s="45">
        <f>('Jasper Newton Electric'!AG12)</f>
        <v>0</v>
      </c>
      <c r="D35" s="41" t="s">
        <v>164</v>
      </c>
      <c r="E35" s="42" t="s">
        <v>144</v>
      </c>
      <c r="F35" s="36">
        <f>('Jasper Newton Electric'!AH12)</f>
        <v>0</v>
      </c>
      <c r="G35" s="43" t="s">
        <v>145</v>
      </c>
      <c r="H35" s="38">
        <f>SUM('Jasper Newton Electric'!AI12)</f>
        <v>0</v>
      </c>
    </row>
    <row r="36" spans="1:8" ht="15">
      <c r="A36" s="32" t="s">
        <v>161</v>
      </c>
      <c r="B36" s="33" t="s">
        <v>24</v>
      </c>
      <c r="C36" s="45">
        <f>('Jasper Newton Electric'!AG13)</f>
        <v>0</v>
      </c>
      <c r="D36" s="34" t="s">
        <v>164</v>
      </c>
      <c r="E36" s="35" t="s">
        <v>144</v>
      </c>
      <c r="F36" s="36">
        <f>('Jasper Newton Electric'!AH13)</f>
        <v>0</v>
      </c>
      <c r="G36" s="37" t="s">
        <v>145</v>
      </c>
      <c r="H36" s="38">
        <f>SUM('Jasper Newton Electric'!AI13)</f>
        <v>0</v>
      </c>
    </row>
    <row r="37" spans="1:8" ht="15">
      <c r="A37" s="32" t="s">
        <v>161</v>
      </c>
      <c r="B37" s="33" t="s">
        <v>43</v>
      </c>
      <c r="C37" s="45">
        <f>('Jasper Newton Electric'!AG14)</f>
        <v>0</v>
      </c>
      <c r="D37" s="34" t="s">
        <v>149</v>
      </c>
      <c r="E37" s="35" t="s">
        <v>144</v>
      </c>
      <c r="F37" s="36">
        <f>('Jasper Newton Electric'!AH14)</f>
        <v>0</v>
      </c>
      <c r="G37" s="37" t="s">
        <v>145</v>
      </c>
      <c r="H37" s="38">
        <f>SUM('Jasper Newton Electric'!AI14)</f>
        <v>0</v>
      </c>
    </row>
    <row r="38" spans="1:8" ht="15">
      <c r="A38" s="39" t="s">
        <v>161</v>
      </c>
      <c r="B38" s="40" t="s">
        <v>17</v>
      </c>
      <c r="C38" s="45">
        <f>('Jasper Newton Electric'!AG15)</f>
        <v>0</v>
      </c>
      <c r="D38" s="41" t="s">
        <v>165</v>
      </c>
      <c r="E38" s="42" t="s">
        <v>144</v>
      </c>
      <c r="F38" s="36">
        <f>('Jasper Newton Electric'!AH15)</f>
        <v>0</v>
      </c>
      <c r="G38" s="43" t="s">
        <v>145</v>
      </c>
      <c r="H38" s="38">
        <f>SUM('Jasper Newton Electric'!AI15)</f>
        <v>0</v>
      </c>
    </row>
    <row r="39" spans="1:8" ht="15">
      <c r="A39" s="32" t="s">
        <v>161</v>
      </c>
      <c r="B39" s="33" t="s">
        <v>46</v>
      </c>
      <c r="C39" s="45">
        <f>('Jasper Newton Electric'!AG16)</f>
        <v>0</v>
      </c>
      <c r="D39" s="34" t="s">
        <v>150</v>
      </c>
      <c r="E39" s="35" t="s">
        <v>144</v>
      </c>
      <c r="F39" s="36">
        <f>('Jasper Newton Electric'!AH16)</f>
        <v>0</v>
      </c>
      <c r="G39" s="37" t="s">
        <v>145</v>
      </c>
      <c r="H39" s="38">
        <f>SUM('Jasper Newton Electric'!AI16)</f>
        <v>0</v>
      </c>
    </row>
    <row r="40" spans="1:8" ht="15">
      <c r="A40" s="39" t="s">
        <v>161</v>
      </c>
      <c r="B40" s="40" t="s">
        <v>14</v>
      </c>
      <c r="C40" s="45">
        <f>('Jasper Newton Electric'!AG17)</f>
        <v>0</v>
      </c>
      <c r="D40" s="41" t="s">
        <v>162</v>
      </c>
      <c r="E40" s="42" t="s">
        <v>144</v>
      </c>
      <c r="F40" s="36">
        <f>('Jasper Newton Electric'!AH17)</f>
        <v>0</v>
      </c>
      <c r="G40" s="43" t="s">
        <v>145</v>
      </c>
      <c r="H40" s="38">
        <f>SUM('Jasper Newton Electric'!AI17)</f>
        <v>0</v>
      </c>
    </row>
    <row r="41" spans="1:8" ht="15">
      <c r="A41" s="39" t="s">
        <v>161</v>
      </c>
      <c r="B41" s="40" t="s">
        <v>20</v>
      </c>
      <c r="C41" s="45">
        <f>('Jasper Newton Electric'!AG18)</f>
        <v>0</v>
      </c>
      <c r="D41" s="41" t="s">
        <v>160</v>
      </c>
      <c r="E41" s="42" t="s">
        <v>144</v>
      </c>
      <c r="F41" s="36">
        <f>('Jasper Newton Electric'!AH18)</f>
        <v>0</v>
      </c>
      <c r="G41" s="43" t="s">
        <v>145</v>
      </c>
      <c r="H41" s="38">
        <f>SUM('Jasper Newton Electric'!AI18)</f>
        <v>0</v>
      </c>
    </row>
    <row r="42" spans="1:8" ht="15">
      <c r="A42" s="32" t="s">
        <v>161</v>
      </c>
      <c r="B42" s="33" t="s">
        <v>47</v>
      </c>
      <c r="C42" s="45">
        <f>('Jasper Newton Electric'!AG19)</f>
        <v>0</v>
      </c>
      <c r="D42" s="34" t="s">
        <v>100</v>
      </c>
      <c r="E42" s="35" t="s">
        <v>144</v>
      </c>
      <c r="F42" s="36">
        <f>('Jasper Newton Electric'!AH19)</f>
        <v>0</v>
      </c>
      <c r="G42" s="37" t="s">
        <v>145</v>
      </c>
      <c r="H42" s="38">
        <f>SUM('Jasper Newton Electric'!AI19)</f>
        <v>0</v>
      </c>
    </row>
    <row r="43" spans="1:8" ht="15">
      <c r="A43" s="32" t="s">
        <v>161</v>
      </c>
      <c r="B43" s="33" t="s">
        <v>48</v>
      </c>
      <c r="C43" s="45" t="e">
        <f>('Jasper Newton Electric'!#REF!)</f>
        <v>#REF!</v>
      </c>
      <c r="D43" s="35" t="s">
        <v>100</v>
      </c>
      <c r="E43" s="35" t="s">
        <v>144</v>
      </c>
      <c r="F43" s="36" t="e">
        <f>('Jasper Newton Electric'!#REF!)</f>
        <v>#REF!</v>
      </c>
      <c r="G43" s="37" t="s">
        <v>145</v>
      </c>
      <c r="H43" s="38" t="e">
        <f>SUM('Jasper Newton Electric'!#REF!)</f>
        <v>#REF!</v>
      </c>
    </row>
    <row r="44" spans="1:8" ht="15">
      <c r="A44" s="39" t="s">
        <v>161</v>
      </c>
      <c r="B44" s="40" t="s">
        <v>68</v>
      </c>
      <c r="C44" s="45">
        <f>('Jasper Newton Electric'!AG21)</f>
        <v>0</v>
      </c>
      <c r="D44" s="42" t="s">
        <v>165</v>
      </c>
      <c r="E44" s="42" t="s">
        <v>144</v>
      </c>
      <c r="F44" s="36">
        <f>('Jasper Newton Electric'!AH21)</f>
        <v>0</v>
      </c>
      <c r="G44" s="43" t="s">
        <v>145</v>
      </c>
      <c r="H44" s="38">
        <f>SUM('Jasper Newton Electric'!AI21)</f>
        <v>0</v>
      </c>
    </row>
    <row r="45" spans="1:8" ht="15">
      <c r="A45" s="39"/>
      <c r="B45" s="40"/>
      <c r="C45" s="45"/>
      <c r="D45" s="42"/>
      <c r="E45" s="42"/>
      <c r="F45" s="36"/>
      <c r="G45" s="43"/>
      <c r="H45" s="38"/>
    </row>
    <row r="46" spans="1:8" ht="15">
      <c r="A46" s="32" t="s">
        <v>167</v>
      </c>
      <c r="B46" s="33">
        <v>154</v>
      </c>
      <c r="C46" s="45">
        <f>('Misc Electric'!AG19)</f>
        <v>0</v>
      </c>
      <c r="D46" s="35" t="s">
        <v>165</v>
      </c>
      <c r="E46" s="35" t="s">
        <v>146</v>
      </c>
      <c r="F46" s="36">
        <f>('Misc Electric'!AH19)</f>
        <v>0</v>
      </c>
      <c r="G46" s="37" t="s">
        <v>128</v>
      </c>
      <c r="H46" s="44">
        <f>SUM('Misc Electric'!AI19)</f>
        <v>0</v>
      </c>
    </row>
    <row r="47" spans="1:8" ht="15">
      <c r="A47" s="32" t="s">
        <v>168</v>
      </c>
      <c r="B47" s="33" t="s">
        <v>30</v>
      </c>
      <c r="C47" s="45">
        <f>('Misc Electric'!AG7)</f>
        <v>0</v>
      </c>
      <c r="D47" s="35" t="s">
        <v>169</v>
      </c>
      <c r="E47" s="34" t="s">
        <v>144</v>
      </c>
      <c r="F47" s="36">
        <f>('Misc Electric'!AH7)</f>
        <v>0</v>
      </c>
      <c r="G47" s="37" t="s">
        <v>145</v>
      </c>
      <c r="H47" s="44">
        <f>SUM('Misc Electric'!AI7)</f>
        <v>0</v>
      </c>
    </row>
    <row r="48" spans="1:8" ht="15">
      <c r="A48" s="32" t="s">
        <v>170</v>
      </c>
      <c r="B48" s="33">
        <v>97</v>
      </c>
      <c r="C48" s="45">
        <f>('Misc Electric'!AG20)</f>
        <v>0</v>
      </c>
      <c r="D48" s="42" t="s">
        <v>171</v>
      </c>
      <c r="E48" s="41" t="s">
        <v>146</v>
      </c>
      <c r="F48" s="36">
        <f>('Misc Electric'!AH20)</f>
        <v>0</v>
      </c>
      <c r="G48" s="37" t="s">
        <v>128</v>
      </c>
      <c r="H48" s="44">
        <f>SUM('Misc Electric'!AI20)</f>
        <v>0</v>
      </c>
    </row>
    <row r="49" spans="1:8" ht="15">
      <c r="A49" s="32" t="s">
        <v>170</v>
      </c>
      <c r="B49" s="33">
        <v>1431</v>
      </c>
      <c r="C49" s="45">
        <f>('Misc Electric'!AG21)</f>
        <v>0</v>
      </c>
      <c r="D49" s="42" t="s">
        <v>172</v>
      </c>
      <c r="E49" s="41" t="s">
        <v>146</v>
      </c>
      <c r="F49" s="36">
        <f>('Misc Electric'!AH21)</f>
        <v>0</v>
      </c>
      <c r="G49" s="37" t="s">
        <v>128</v>
      </c>
      <c r="H49" s="44">
        <f>SUM('Misc Electric'!AI21)</f>
        <v>0</v>
      </c>
    </row>
    <row r="51" spans="6:8" ht="15">
      <c r="F51" s="57"/>
      <c r="H51" s="58"/>
    </row>
    <row r="52" ht="15">
      <c r="C52"/>
    </row>
    <row r="53" ht="15">
      <c r="C53"/>
    </row>
    <row r="54" ht="15">
      <c r="C54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">
      <selection activeCell="C57" sqref="C5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215" t="s">
        <v>203</v>
      </c>
      <c r="B1" s="215"/>
      <c r="C1" s="215"/>
      <c r="D1" s="215"/>
      <c r="E1" s="215"/>
      <c r="F1" s="215"/>
      <c r="G1" s="215"/>
      <c r="H1" s="215"/>
    </row>
    <row r="2" spans="1:8" ht="1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6" t="s">
        <v>134</v>
      </c>
      <c r="G2" s="217"/>
      <c r="H2" s="31" t="s">
        <v>135</v>
      </c>
    </row>
    <row r="3" spans="1:8" ht="15">
      <c r="A3" s="32" t="s">
        <v>136</v>
      </c>
      <c r="B3" s="33" t="s">
        <v>207</v>
      </c>
      <c r="C3" s="45">
        <f>('Misc Electric'!AJ10)</f>
        <v>0</v>
      </c>
      <c r="D3" s="34" t="s">
        <v>137</v>
      </c>
      <c r="E3" s="35" t="s">
        <v>138</v>
      </c>
      <c r="F3" s="36">
        <f>('Misc Electric'!AK10)</f>
        <v>0</v>
      </c>
      <c r="G3" s="37" t="s">
        <v>127</v>
      </c>
      <c r="H3" s="38">
        <f>SUM('Misc Electric'!AL10)</f>
        <v>0</v>
      </c>
    </row>
    <row r="4" spans="1:8" ht="15">
      <c r="A4" s="32" t="s">
        <v>136</v>
      </c>
      <c r="B4" s="33" t="s">
        <v>139</v>
      </c>
      <c r="C4" s="45">
        <f>('Misc Electric'!AJ11)</f>
        <v>0</v>
      </c>
      <c r="D4" s="34" t="s">
        <v>140</v>
      </c>
      <c r="E4" s="35" t="s">
        <v>138</v>
      </c>
      <c r="F4" s="36">
        <f>('Misc Electric'!AK11)</f>
        <v>0</v>
      </c>
      <c r="G4" s="37" t="s">
        <v>127</v>
      </c>
      <c r="H4" s="38">
        <f>SUM('Misc Electric'!AL11)</f>
        <v>0</v>
      </c>
    </row>
    <row r="5" spans="1:8" ht="15">
      <c r="A5" s="39" t="s">
        <v>136</v>
      </c>
      <c r="B5" s="40" t="s">
        <v>141</v>
      </c>
      <c r="C5" s="45">
        <f>('Misc Electric'!AJ12)</f>
        <v>0</v>
      </c>
      <c r="D5" s="41" t="s">
        <v>142</v>
      </c>
      <c r="E5" s="42" t="s">
        <v>138</v>
      </c>
      <c r="F5" s="36">
        <f>('Misc Electric'!AK12)</f>
        <v>0</v>
      </c>
      <c r="G5" s="43" t="s">
        <v>127</v>
      </c>
      <c r="H5" s="38">
        <f>SUM('Misc Electric'!AL12)</f>
        <v>0</v>
      </c>
    </row>
    <row r="6" spans="1:8" ht="15">
      <c r="A6" s="39" t="s">
        <v>8</v>
      </c>
      <c r="B6" s="40" t="s">
        <v>104</v>
      </c>
      <c r="C6" s="45">
        <f>('City of Jasper'!AJ14)</f>
        <v>0</v>
      </c>
      <c r="D6" s="41" t="s">
        <v>143</v>
      </c>
      <c r="E6" s="42" t="s">
        <v>144</v>
      </c>
      <c r="F6" s="36">
        <f>('City of Jasper'!AK14)</f>
        <v>0</v>
      </c>
      <c r="G6" s="43" t="s">
        <v>145</v>
      </c>
      <c r="H6" s="38">
        <f>SUM('City of Jasper'!AL14)</f>
        <v>0</v>
      </c>
    </row>
    <row r="7" spans="1:8" ht="15">
      <c r="A7" s="63" t="s">
        <v>8</v>
      </c>
      <c r="B7" s="79" t="s">
        <v>176</v>
      </c>
      <c r="C7" s="45">
        <f>('City of Jasper'!AJ17)</f>
        <v>0</v>
      </c>
      <c r="D7" s="52" t="s">
        <v>175</v>
      </c>
      <c r="E7" s="53" t="s">
        <v>144</v>
      </c>
      <c r="F7" s="36">
        <f>SUM('City of Jasper'!AK17)</f>
        <v>0</v>
      </c>
      <c r="G7" s="80" t="s">
        <v>145</v>
      </c>
      <c r="H7" s="38">
        <f>SUM('City of Jasper'!AL17)</f>
        <v>0</v>
      </c>
    </row>
    <row r="8" spans="1:8" ht="15">
      <c r="A8" s="32" t="s">
        <v>8</v>
      </c>
      <c r="B8" s="33" t="s">
        <v>75</v>
      </c>
      <c r="C8" s="45">
        <f>('City of Jasper'!AJ7)</f>
        <v>0</v>
      </c>
      <c r="D8" s="41" t="s">
        <v>140</v>
      </c>
      <c r="E8" s="42" t="s">
        <v>146</v>
      </c>
      <c r="F8" s="36">
        <f>('City of Jasper'!AK7)</f>
        <v>0</v>
      </c>
      <c r="G8" s="37" t="s">
        <v>128</v>
      </c>
      <c r="H8" s="38">
        <f>SUM('City of Jasper'!AL7)</f>
        <v>0</v>
      </c>
    </row>
    <row r="9" spans="1:8" ht="15">
      <c r="A9" s="32" t="s">
        <v>8</v>
      </c>
      <c r="B9" s="33" t="s">
        <v>102</v>
      </c>
      <c r="C9" s="45">
        <f>('City of Jasper'!AJ13)</f>
        <v>0</v>
      </c>
      <c r="D9" s="34" t="s">
        <v>147</v>
      </c>
      <c r="E9" s="35" t="s">
        <v>144</v>
      </c>
      <c r="F9" s="36">
        <f>('City of Jasper'!AK13)</f>
        <v>0</v>
      </c>
      <c r="G9" s="37" t="s">
        <v>145</v>
      </c>
      <c r="H9" s="38">
        <f>SUM('City of Jasper'!AL13)</f>
        <v>0</v>
      </c>
    </row>
    <row r="10" spans="1:8" ht="15">
      <c r="A10" s="32" t="s">
        <v>8</v>
      </c>
      <c r="B10" s="33" t="s">
        <v>97</v>
      </c>
      <c r="C10" s="45">
        <f>('City of Jasper'!AJ12)</f>
        <v>0</v>
      </c>
      <c r="D10" s="34" t="s">
        <v>148</v>
      </c>
      <c r="E10" s="35" t="s">
        <v>144</v>
      </c>
      <c r="F10" s="36">
        <f>('City of Jasper'!AK12)</f>
        <v>0</v>
      </c>
      <c r="G10" s="37" t="s">
        <v>145</v>
      </c>
      <c r="H10" s="38">
        <f>SUM('City of Jasper'!AL12)</f>
        <v>0</v>
      </c>
    </row>
    <row r="11" spans="1:8" ht="15">
      <c r="A11" s="32" t="s">
        <v>8</v>
      </c>
      <c r="B11" s="33" t="s">
        <v>74</v>
      </c>
      <c r="C11" s="45">
        <f>('City of Jasper'!AJ4)</f>
        <v>0</v>
      </c>
      <c r="D11" s="34" t="s">
        <v>149</v>
      </c>
      <c r="E11" s="35" t="s">
        <v>146</v>
      </c>
      <c r="F11" s="36">
        <f>('City of Jasper'!AK4)</f>
        <v>0</v>
      </c>
      <c r="G11" s="37" t="s">
        <v>128</v>
      </c>
      <c r="H11" s="38">
        <f>SUM('City of Jasper'!AL4)</f>
        <v>0</v>
      </c>
    </row>
    <row r="12" spans="1:8" ht="15">
      <c r="A12" s="32" t="s">
        <v>8</v>
      </c>
      <c r="B12" s="33" t="s">
        <v>73</v>
      </c>
      <c r="C12" s="45">
        <f>('City of Jasper'!AJ5)</f>
        <v>0</v>
      </c>
      <c r="D12" s="41" t="s">
        <v>150</v>
      </c>
      <c r="E12" s="42" t="s">
        <v>146</v>
      </c>
      <c r="F12" s="36">
        <f>('City of Jasper'!AK5)</f>
        <v>0</v>
      </c>
      <c r="G12" s="37" t="s">
        <v>128</v>
      </c>
      <c r="H12" s="38">
        <f>SUM('City of Jasper'!AL5)</f>
        <v>0</v>
      </c>
    </row>
    <row r="13" spans="1:8" ht="15">
      <c r="A13" s="32" t="s">
        <v>8</v>
      </c>
      <c r="B13" s="33" t="s">
        <v>76</v>
      </c>
      <c r="C13" s="45">
        <f>('City of Jasper'!AJ6)</f>
        <v>0</v>
      </c>
      <c r="D13" s="34" t="s">
        <v>151</v>
      </c>
      <c r="E13" s="35" t="s">
        <v>144</v>
      </c>
      <c r="F13" s="36">
        <f>('City of Jasper'!AK6)</f>
        <v>0</v>
      </c>
      <c r="G13" s="37" t="s">
        <v>145</v>
      </c>
      <c r="H13" s="38">
        <f>SUM('City of Jasper'!AL6)</f>
        <v>0</v>
      </c>
    </row>
    <row r="14" spans="1:8" ht="15">
      <c r="A14" s="32" t="s">
        <v>8</v>
      </c>
      <c r="B14" s="33" t="s">
        <v>80</v>
      </c>
      <c r="C14" s="45">
        <f>('City of Jasper'!AJ8)</f>
        <v>0</v>
      </c>
      <c r="D14" s="41" t="s">
        <v>140</v>
      </c>
      <c r="E14" s="42" t="s">
        <v>144</v>
      </c>
      <c r="F14" s="36">
        <f>('City of Jasper'!AK8)</f>
        <v>0</v>
      </c>
      <c r="G14" s="37" t="s">
        <v>145</v>
      </c>
      <c r="H14" s="38">
        <f>SUM('City of Jasper'!AL8)</f>
        <v>0</v>
      </c>
    </row>
    <row r="15" spans="1:8" ht="15">
      <c r="A15" s="32" t="s">
        <v>8</v>
      </c>
      <c r="B15" s="33" t="s">
        <v>79</v>
      </c>
      <c r="C15" s="45">
        <f>('City of Jasper'!AJ11)</f>
        <v>0</v>
      </c>
      <c r="D15" s="34" t="s">
        <v>152</v>
      </c>
      <c r="E15" s="35" t="s">
        <v>144</v>
      </c>
      <c r="F15" s="36">
        <f>('City of Jasper'!AK11)</f>
        <v>0</v>
      </c>
      <c r="G15" s="37" t="s">
        <v>145</v>
      </c>
      <c r="H15" s="38">
        <f>SUM('City of Jasper'!AL11)</f>
        <v>0</v>
      </c>
    </row>
    <row r="16" spans="1:8" ht="15">
      <c r="A16" s="49" t="s">
        <v>8</v>
      </c>
      <c r="B16" s="62" t="s">
        <v>111</v>
      </c>
      <c r="C16" s="45">
        <f>('City of Jasper'!AJ15)</f>
        <v>0</v>
      </c>
      <c r="D16" s="60" t="s">
        <v>173</v>
      </c>
      <c r="E16" s="59" t="s">
        <v>144</v>
      </c>
      <c r="F16" s="36">
        <f>('City of Jasper'!AK15)</f>
        <v>0</v>
      </c>
      <c r="G16" s="55" t="s">
        <v>145</v>
      </c>
      <c r="H16" s="38">
        <f>SUM('City of Jasper'!AL15)</f>
        <v>0</v>
      </c>
    </row>
    <row r="17" spans="1:8" ht="15">
      <c r="A17" s="32" t="s">
        <v>8</v>
      </c>
      <c r="B17" s="61" t="s">
        <v>78</v>
      </c>
      <c r="C17" s="45">
        <f>('City of Jasper'!AJ12)</f>
        <v>0</v>
      </c>
      <c r="D17" s="34" t="s">
        <v>153</v>
      </c>
      <c r="E17" s="35" t="s">
        <v>146</v>
      </c>
      <c r="F17" s="36">
        <f>('City of Jasper'!AK12)</f>
        <v>0</v>
      </c>
      <c r="G17" s="37" t="s">
        <v>128</v>
      </c>
      <c r="H17" s="38">
        <f>SUM('City of Jasper'!AL12)</f>
        <v>0</v>
      </c>
    </row>
    <row r="18" spans="1:8" ht="15">
      <c r="A18" s="32" t="s">
        <v>8</v>
      </c>
      <c r="B18" s="33" t="s">
        <v>77</v>
      </c>
      <c r="C18" s="45">
        <f>('City of Jasper'!AJ13)</f>
        <v>0</v>
      </c>
      <c r="D18" s="34" t="s">
        <v>153</v>
      </c>
      <c r="E18" s="35" t="s">
        <v>144</v>
      </c>
      <c r="F18" s="36">
        <f>('City of Jasper'!AK13)</f>
        <v>0</v>
      </c>
      <c r="G18" s="43" t="s">
        <v>145</v>
      </c>
      <c r="H18" s="38">
        <f>SUM('City of Jasper'!AL13)</f>
        <v>0</v>
      </c>
    </row>
    <row r="19" spans="1:8" ht="15">
      <c r="A19" s="32" t="s">
        <v>8</v>
      </c>
      <c r="B19" s="33" t="s">
        <v>178</v>
      </c>
      <c r="C19" s="45">
        <f>'City of Jasper'!AJ16</f>
        <v>0</v>
      </c>
      <c r="D19" s="34" t="s">
        <v>177</v>
      </c>
      <c r="E19" s="35" t="s">
        <v>144</v>
      </c>
      <c r="F19" s="36">
        <f>SUM('City of Jasper'!AK16)</f>
        <v>0</v>
      </c>
      <c r="G19" s="43" t="s">
        <v>145</v>
      </c>
      <c r="H19" s="38">
        <f>SUM('City of Jasper'!AL16)</f>
        <v>0</v>
      </c>
    </row>
    <row r="20" spans="1:8" ht="15">
      <c r="A20" s="39" t="s">
        <v>33</v>
      </c>
      <c r="B20" s="40" t="s">
        <v>110</v>
      </c>
      <c r="C20" s="45">
        <f>('Misc Electric'!AJ6)</f>
        <v>0</v>
      </c>
      <c r="D20" s="41" t="s">
        <v>154</v>
      </c>
      <c r="E20" s="42" t="s">
        <v>144</v>
      </c>
      <c r="F20" s="36">
        <f>('Misc Electric'!AK6)</f>
        <v>0</v>
      </c>
      <c r="G20" s="43" t="s">
        <v>145</v>
      </c>
      <c r="H20" s="38">
        <f>SUM('Misc Electric'!AL6)</f>
        <v>0</v>
      </c>
    </row>
    <row r="21" spans="1:8" ht="15">
      <c r="A21" s="32" t="s">
        <v>33</v>
      </c>
      <c r="B21" s="33" t="s">
        <v>92</v>
      </c>
      <c r="C21" s="45">
        <f>('Misc Electric'!AJ5)</f>
        <v>0</v>
      </c>
      <c r="D21" s="41" t="s">
        <v>155</v>
      </c>
      <c r="E21" s="42" t="s">
        <v>144</v>
      </c>
      <c r="F21" s="36">
        <f>('Misc Electric'!AK5)</f>
        <v>0</v>
      </c>
      <c r="G21" s="37" t="s">
        <v>145</v>
      </c>
      <c r="H21" s="38">
        <f>SUM('Misc Electric'!AL5)</f>
        <v>0</v>
      </c>
    </row>
    <row r="22" spans="1:8" s="50" customFormat="1" ht="15">
      <c r="A22" s="49" t="s">
        <v>33</v>
      </c>
      <c r="B22" s="48" t="s">
        <v>93</v>
      </c>
      <c r="C22" s="51">
        <f>('Misc Electric'!AJ15)</f>
        <v>0</v>
      </c>
      <c r="D22" s="52" t="s">
        <v>155</v>
      </c>
      <c r="E22" s="53" t="s">
        <v>146</v>
      </c>
      <c r="F22" s="54">
        <f>('Misc Electric'!AK15)</f>
        <v>0</v>
      </c>
      <c r="G22" s="55" t="s">
        <v>128</v>
      </c>
      <c r="H22" s="66">
        <f>SUM('Misc Electric'!AL15)</f>
        <v>0</v>
      </c>
    </row>
    <row r="23" spans="1:8" ht="15">
      <c r="A23" s="39" t="s">
        <v>156</v>
      </c>
      <c r="B23" s="40">
        <v>33482103</v>
      </c>
      <c r="C23" s="45">
        <f>('Misc Electric'!AJ8)</f>
        <v>0</v>
      </c>
      <c r="D23" s="41" t="s">
        <v>59</v>
      </c>
      <c r="E23" s="42" t="s">
        <v>144</v>
      </c>
      <c r="F23" s="36">
        <f>('Misc Electric'!AK8)</f>
        <v>0</v>
      </c>
      <c r="G23" s="43" t="s">
        <v>145</v>
      </c>
      <c r="H23" s="38">
        <f>SUM('Misc Electric'!AL8)</f>
        <v>0</v>
      </c>
    </row>
    <row r="24" spans="1:8" ht="15">
      <c r="A24" s="39" t="s">
        <v>156</v>
      </c>
      <c r="B24" s="40">
        <v>33483901</v>
      </c>
      <c r="C24" s="45">
        <f>('Misc Electric'!AJ9)</f>
        <v>0</v>
      </c>
      <c r="D24" s="41" t="s">
        <v>157</v>
      </c>
      <c r="E24" s="42" t="s">
        <v>144</v>
      </c>
      <c r="F24" s="36">
        <f>('Misc Electric'!AK9)</f>
        <v>0</v>
      </c>
      <c r="G24" s="43" t="s">
        <v>145</v>
      </c>
      <c r="H24" s="38">
        <f>SUM('Misc Electric'!AL9)</f>
        <v>0</v>
      </c>
    </row>
    <row r="25" spans="1:8" ht="15">
      <c r="A25" s="32" t="s">
        <v>158</v>
      </c>
      <c r="B25" s="33">
        <v>576</v>
      </c>
      <c r="C25" s="45">
        <f>('Misc Electric'!AJ17)</f>
        <v>0</v>
      </c>
      <c r="D25" s="34" t="s">
        <v>159</v>
      </c>
      <c r="E25" s="35" t="s">
        <v>146</v>
      </c>
      <c r="F25" s="36">
        <f>('Misc Electric'!AK17)</f>
        <v>0</v>
      </c>
      <c r="G25" s="37" t="s">
        <v>128</v>
      </c>
      <c r="H25" s="38">
        <f>SUM('Misc Electric'!AL17)</f>
        <v>0</v>
      </c>
    </row>
    <row r="26" spans="1:8" ht="15">
      <c r="A26" s="32" t="s">
        <v>158</v>
      </c>
      <c r="B26" s="33">
        <v>1098</v>
      </c>
      <c r="C26" s="45">
        <f>('Misc Electric'!AJ18)</f>
        <v>0</v>
      </c>
      <c r="D26" s="34" t="s">
        <v>160</v>
      </c>
      <c r="E26" s="35" t="s">
        <v>146</v>
      </c>
      <c r="F26" s="36">
        <f>('Misc Electric'!AK18)</f>
        <v>0</v>
      </c>
      <c r="G26" s="37" t="s">
        <v>128</v>
      </c>
      <c r="H26" s="38">
        <f>SUM('Misc Electric'!AL18)</f>
        <v>0</v>
      </c>
    </row>
    <row r="27" spans="1:8" ht="15" hidden="1">
      <c r="A27" s="32" t="s">
        <v>161</v>
      </c>
      <c r="B27" s="33" t="s">
        <v>36</v>
      </c>
      <c r="C27" s="45" t="str">
        <f>('Jasper Newton Electric'!AJ5)</f>
        <v>disconnected</v>
      </c>
      <c r="D27" s="34" t="s">
        <v>149</v>
      </c>
      <c r="E27" s="35" t="s">
        <v>144</v>
      </c>
      <c r="F27" s="36">
        <f>('Jasper Newton Electric'!AK5)</f>
        <v>0</v>
      </c>
      <c r="G27" s="37" t="s">
        <v>145</v>
      </c>
      <c r="H27" s="38">
        <f>SUM('Jasper Newton Electric'!AL5)</f>
        <v>0</v>
      </c>
    </row>
    <row r="28" spans="1:8" ht="15">
      <c r="A28" s="32" t="s">
        <v>161</v>
      </c>
      <c r="B28" s="33" t="s">
        <v>37</v>
      </c>
      <c r="C28" s="45">
        <f>('Jasper Newton Electric'!AJ6)</f>
        <v>0</v>
      </c>
      <c r="D28" s="34" t="s">
        <v>149</v>
      </c>
      <c r="E28" s="35" t="s">
        <v>144</v>
      </c>
      <c r="F28" s="36">
        <f>('Jasper Newton Electric'!AK6)</f>
        <v>0</v>
      </c>
      <c r="G28" s="37" t="s">
        <v>145</v>
      </c>
      <c r="H28" s="38">
        <f>SUM('Jasper Newton Electric'!AL6)</f>
        <v>0</v>
      </c>
    </row>
    <row r="29" spans="1:8" ht="15">
      <c r="A29" s="32" t="s">
        <v>161</v>
      </c>
      <c r="B29" s="33" t="s">
        <v>40</v>
      </c>
      <c r="C29" s="45">
        <f>('Jasper Newton Electric'!AJ7)</f>
        <v>0</v>
      </c>
      <c r="D29" s="34" t="s">
        <v>100</v>
      </c>
      <c r="E29" s="35" t="s">
        <v>144</v>
      </c>
      <c r="F29" s="36">
        <f>('Jasper Newton Electric'!AK7)</f>
        <v>0</v>
      </c>
      <c r="G29" s="37" t="s">
        <v>145</v>
      </c>
      <c r="H29" s="38">
        <f>SUM('Jasper Newton Electric'!AL7)</f>
        <v>0</v>
      </c>
    </row>
    <row r="30" spans="1:8" ht="15">
      <c r="A30" s="32" t="s">
        <v>161</v>
      </c>
      <c r="B30" s="33" t="s">
        <v>41</v>
      </c>
      <c r="C30" s="45">
        <f>('Jasper Newton Electric'!AJ8)</f>
        <v>0</v>
      </c>
      <c r="D30" s="34" t="s">
        <v>162</v>
      </c>
      <c r="E30" s="35" t="s">
        <v>144</v>
      </c>
      <c r="F30" s="36">
        <f>('Jasper Newton Electric'!AK8)</f>
        <v>0</v>
      </c>
      <c r="G30" s="37" t="s">
        <v>145</v>
      </c>
      <c r="H30" s="38">
        <f>SUM('Jasper Newton Electric'!AL8)</f>
        <v>0</v>
      </c>
    </row>
    <row r="31" spans="1:8" ht="15">
      <c r="A31" s="32" t="s">
        <v>161</v>
      </c>
      <c r="B31" s="33" t="s">
        <v>49</v>
      </c>
      <c r="C31" s="45">
        <f>('Jasper Newton Electric'!AJ9)</f>
        <v>0</v>
      </c>
      <c r="D31" s="41" t="s">
        <v>99</v>
      </c>
      <c r="E31" s="42" t="s">
        <v>144</v>
      </c>
      <c r="F31" s="36">
        <f>('Jasper Newton Electric'!AK9)</f>
        <v>0</v>
      </c>
      <c r="G31" s="43" t="s">
        <v>145</v>
      </c>
      <c r="H31" s="38">
        <f>SUM('Jasper Newton Electric'!AL9)</f>
        <v>0</v>
      </c>
    </row>
    <row r="32" spans="1:8" ht="15">
      <c r="A32" s="32" t="s">
        <v>161</v>
      </c>
      <c r="B32" s="33" t="s">
        <v>42</v>
      </c>
      <c r="C32" s="45">
        <f>('Jasper Newton Electric'!AJ10)</f>
        <v>0</v>
      </c>
      <c r="D32" s="34" t="s">
        <v>149</v>
      </c>
      <c r="E32" s="35" t="s">
        <v>144</v>
      </c>
      <c r="F32" s="36">
        <f>('Jasper Newton Electric'!AK10)</f>
        <v>0</v>
      </c>
      <c r="G32" s="37" t="s">
        <v>145</v>
      </c>
      <c r="H32" s="38">
        <f>SUM('Jasper Newton Electric'!AL10)</f>
        <v>0</v>
      </c>
    </row>
    <row r="33" spans="1:8" ht="15">
      <c r="A33" s="32" t="s">
        <v>161</v>
      </c>
      <c r="B33" s="33" t="s">
        <v>10</v>
      </c>
      <c r="C33" s="45">
        <f>('Jasper Newton Electric'!AJ11)</f>
        <v>0</v>
      </c>
      <c r="D33" s="34" t="s">
        <v>163</v>
      </c>
      <c r="E33" s="35" t="s">
        <v>144</v>
      </c>
      <c r="F33" s="36">
        <f>('Jasper Newton Electric'!AK11)</f>
        <v>0</v>
      </c>
      <c r="G33" s="37" t="s">
        <v>145</v>
      </c>
      <c r="H33" s="38">
        <f>SUM('Jasper Newton Electric'!AL11)</f>
        <v>0</v>
      </c>
    </row>
    <row r="34" spans="1:8" ht="15">
      <c r="A34" s="39" t="s">
        <v>161</v>
      </c>
      <c r="B34" s="40" t="s">
        <v>26</v>
      </c>
      <c r="C34" s="45">
        <f>('Jasper Newton Electric'!AJ12)</f>
        <v>0</v>
      </c>
      <c r="D34" s="41" t="s">
        <v>164</v>
      </c>
      <c r="E34" s="42" t="s">
        <v>144</v>
      </c>
      <c r="F34" s="36">
        <f>('Jasper Newton Electric'!AK12)</f>
        <v>0</v>
      </c>
      <c r="G34" s="43" t="s">
        <v>145</v>
      </c>
      <c r="H34" s="38">
        <f>SUM('Jasper Newton Electric'!AL12)</f>
        <v>0</v>
      </c>
    </row>
    <row r="35" spans="1:8" ht="15">
      <c r="A35" s="32" t="s">
        <v>161</v>
      </c>
      <c r="B35" s="33" t="s">
        <v>24</v>
      </c>
      <c r="C35" s="45">
        <f>('Jasper Newton Electric'!AJ13)</f>
        <v>0</v>
      </c>
      <c r="D35" s="34" t="s">
        <v>164</v>
      </c>
      <c r="E35" s="35" t="s">
        <v>144</v>
      </c>
      <c r="F35" s="36">
        <f>('Jasper Newton Electric'!AK13)</f>
        <v>0</v>
      </c>
      <c r="G35" s="37" t="s">
        <v>145</v>
      </c>
      <c r="H35" s="38">
        <f>SUM('Jasper Newton Electric'!AL13)</f>
        <v>0</v>
      </c>
    </row>
    <row r="36" spans="1:8" ht="15">
      <c r="A36" s="32" t="s">
        <v>161</v>
      </c>
      <c r="B36" s="33" t="s">
        <v>43</v>
      </c>
      <c r="C36" s="45">
        <f>('Jasper Newton Electric'!AJ14)</f>
        <v>0</v>
      </c>
      <c r="D36" s="34" t="s">
        <v>149</v>
      </c>
      <c r="E36" s="35" t="s">
        <v>144</v>
      </c>
      <c r="F36" s="36">
        <f>('Jasper Newton Electric'!AK14)</f>
        <v>0</v>
      </c>
      <c r="G36" s="37" t="s">
        <v>145</v>
      </c>
      <c r="H36" s="38">
        <f>SUM('Jasper Newton Electric'!AL14)</f>
        <v>0</v>
      </c>
    </row>
    <row r="37" spans="1:8" ht="15">
      <c r="A37" s="39" t="s">
        <v>161</v>
      </c>
      <c r="B37" s="40" t="s">
        <v>17</v>
      </c>
      <c r="C37" s="45">
        <f>('Jasper Newton Electric'!AJ15)</f>
        <v>0</v>
      </c>
      <c r="D37" s="41" t="s">
        <v>165</v>
      </c>
      <c r="E37" s="42" t="s">
        <v>144</v>
      </c>
      <c r="F37" s="36">
        <f>('Jasper Newton Electric'!AK15)</f>
        <v>0</v>
      </c>
      <c r="G37" s="43" t="s">
        <v>145</v>
      </c>
      <c r="H37" s="38">
        <f>SUM('Jasper Newton Electric'!AL15)</f>
        <v>0</v>
      </c>
    </row>
    <row r="38" spans="1:8" ht="15">
      <c r="A38" s="32" t="s">
        <v>161</v>
      </c>
      <c r="B38" s="33" t="s">
        <v>46</v>
      </c>
      <c r="C38" s="45">
        <f>('Jasper Newton Electric'!AJ16)</f>
        <v>0</v>
      </c>
      <c r="D38" s="34" t="s">
        <v>150</v>
      </c>
      <c r="E38" s="35" t="s">
        <v>144</v>
      </c>
      <c r="F38" s="36">
        <f>('Jasper Newton Electric'!AK16)</f>
        <v>0</v>
      </c>
      <c r="G38" s="37" t="s">
        <v>145</v>
      </c>
      <c r="H38" s="38">
        <f>SUM('Jasper Newton Electric'!AL16)</f>
        <v>0</v>
      </c>
    </row>
    <row r="39" spans="1:8" ht="15">
      <c r="A39" s="39" t="s">
        <v>161</v>
      </c>
      <c r="B39" s="40" t="s">
        <v>14</v>
      </c>
      <c r="C39" s="45">
        <f>('Jasper Newton Electric'!AJ17)</f>
        <v>0</v>
      </c>
      <c r="D39" s="41" t="s">
        <v>162</v>
      </c>
      <c r="E39" s="42" t="s">
        <v>144</v>
      </c>
      <c r="F39" s="36">
        <f>('Jasper Newton Electric'!AK17)</f>
        <v>0</v>
      </c>
      <c r="G39" s="43" t="s">
        <v>145</v>
      </c>
      <c r="H39" s="38">
        <f>SUM('Jasper Newton Electric'!AL17)</f>
        <v>0</v>
      </c>
    </row>
    <row r="40" spans="1:8" ht="15">
      <c r="A40" s="39" t="s">
        <v>161</v>
      </c>
      <c r="B40" s="40" t="s">
        <v>20</v>
      </c>
      <c r="C40" s="45">
        <f>('Jasper Newton Electric'!AJ18)</f>
        <v>0</v>
      </c>
      <c r="D40" s="41" t="s">
        <v>160</v>
      </c>
      <c r="E40" s="42" t="s">
        <v>144</v>
      </c>
      <c r="F40" s="36">
        <f>('Jasper Newton Electric'!AK18)</f>
        <v>0</v>
      </c>
      <c r="G40" s="43" t="s">
        <v>145</v>
      </c>
      <c r="H40" s="38">
        <f>SUM('Jasper Newton Electric'!AL18)</f>
        <v>0</v>
      </c>
    </row>
    <row r="41" spans="1:8" ht="15">
      <c r="A41" s="32" t="s">
        <v>161</v>
      </c>
      <c r="B41" s="33" t="s">
        <v>47</v>
      </c>
      <c r="C41" s="45">
        <f>('Jasper Newton Electric'!AJ19)</f>
        <v>0</v>
      </c>
      <c r="D41" s="34" t="s">
        <v>100</v>
      </c>
      <c r="E41" s="35" t="s">
        <v>144</v>
      </c>
      <c r="F41" s="36">
        <f>('Jasper Newton Electric'!AK19)</f>
        <v>0</v>
      </c>
      <c r="G41" s="37" t="s">
        <v>145</v>
      </c>
      <c r="H41" s="38">
        <f>SUM('Jasper Newton Electric'!AL19)</f>
        <v>0</v>
      </c>
    </row>
    <row r="42" spans="1:8" ht="15">
      <c r="A42" s="32" t="s">
        <v>161</v>
      </c>
      <c r="B42" s="33" t="s">
        <v>48</v>
      </c>
      <c r="C42" s="45">
        <f>('Jasper Newton Electric'!AJ20)</f>
        <v>0</v>
      </c>
      <c r="D42" s="35" t="s">
        <v>100</v>
      </c>
      <c r="E42" s="35" t="s">
        <v>144</v>
      </c>
      <c r="F42" s="36">
        <f>('Jasper Newton Electric'!AK20)</f>
        <v>0</v>
      </c>
      <c r="G42" s="37" t="s">
        <v>145</v>
      </c>
      <c r="H42" s="38">
        <f>SUM('Jasper Newton Electric'!AL20)</f>
        <v>0</v>
      </c>
    </row>
    <row r="43" spans="1:8" ht="15">
      <c r="A43" s="39" t="s">
        <v>161</v>
      </c>
      <c r="B43" s="40" t="s">
        <v>68</v>
      </c>
      <c r="C43" s="45">
        <f>('Jasper Newton Electric'!AJ21)</f>
        <v>0</v>
      </c>
      <c r="D43" s="42" t="s">
        <v>165</v>
      </c>
      <c r="E43" s="42" t="s">
        <v>144</v>
      </c>
      <c r="F43" s="36">
        <f>('Jasper Newton Electric'!AK21)</f>
        <v>0</v>
      </c>
      <c r="G43" s="43" t="s">
        <v>145</v>
      </c>
      <c r="H43" s="38">
        <f>SUM('Jasper Newton Electric'!AL21)</f>
        <v>0</v>
      </c>
    </row>
    <row r="44" spans="1:8" ht="15">
      <c r="A44" s="39" t="s">
        <v>161</v>
      </c>
      <c r="B44" s="40" t="s">
        <v>82</v>
      </c>
      <c r="C44" s="45">
        <f>('Jasper Newton Electric'!AJ22)</f>
        <v>0</v>
      </c>
      <c r="D44" s="42" t="s">
        <v>99</v>
      </c>
      <c r="E44" s="42" t="s">
        <v>144</v>
      </c>
      <c r="F44" s="36">
        <f>('Jasper Newton Electric'!AK22)</f>
        <v>0</v>
      </c>
      <c r="G44" s="43" t="s">
        <v>145</v>
      </c>
      <c r="H44" s="38">
        <f>SUM('Jasper Newton Electric'!AL22)</f>
        <v>0</v>
      </c>
    </row>
    <row r="45" spans="1:8" ht="15">
      <c r="A45" s="39"/>
      <c r="B45" s="40"/>
      <c r="C45" s="45"/>
      <c r="D45" s="42"/>
      <c r="E45" s="41"/>
      <c r="F45" s="36"/>
      <c r="G45" s="43"/>
      <c r="H45" s="38"/>
    </row>
    <row r="46" spans="1:8" ht="15">
      <c r="A46" s="32" t="s">
        <v>168</v>
      </c>
      <c r="B46" s="33" t="s">
        <v>30</v>
      </c>
      <c r="C46" s="45">
        <f>('Misc Electric'!AJ7)</f>
        <v>0</v>
      </c>
      <c r="D46" s="35" t="s">
        <v>169</v>
      </c>
      <c r="E46" s="34" t="s">
        <v>144</v>
      </c>
      <c r="F46" s="36">
        <f>('Misc Electric'!AK7)</f>
        <v>0</v>
      </c>
      <c r="G46" s="37" t="s">
        <v>145</v>
      </c>
      <c r="H46" s="44">
        <f>SUM('Misc Electric'!AL7)</f>
        <v>0</v>
      </c>
    </row>
    <row r="47" spans="1:8" ht="15">
      <c r="A47" s="32" t="s">
        <v>170</v>
      </c>
      <c r="B47" s="33">
        <v>97</v>
      </c>
      <c r="C47" s="45">
        <f>('Misc Electric'!AJ20)</f>
        <v>0</v>
      </c>
      <c r="D47" s="42" t="s">
        <v>171</v>
      </c>
      <c r="E47" s="41" t="s">
        <v>146</v>
      </c>
      <c r="F47" s="36">
        <f>('Misc Electric'!AK20)</f>
        <v>0</v>
      </c>
      <c r="G47" s="37" t="s">
        <v>128</v>
      </c>
      <c r="H47" s="44">
        <f>SUM('Misc Electric'!AL20)</f>
        <v>0</v>
      </c>
    </row>
    <row r="48" spans="1:8" ht="15">
      <c r="A48" s="32" t="s">
        <v>170</v>
      </c>
      <c r="B48" s="33">
        <v>1431</v>
      </c>
      <c r="C48" s="45">
        <f>('Misc Electric'!AJ21)</f>
        <v>0</v>
      </c>
      <c r="D48" s="42" t="s">
        <v>172</v>
      </c>
      <c r="E48" s="41" t="s">
        <v>146</v>
      </c>
      <c r="F48" s="36">
        <f>('Misc Electric'!AK21)</f>
        <v>0</v>
      </c>
      <c r="G48" s="37" t="s">
        <v>128</v>
      </c>
      <c r="H48" s="44">
        <f>SUM('Misc Electric'!AL21)</f>
        <v>0</v>
      </c>
    </row>
    <row r="50" spans="6:8" ht="15">
      <c r="F50" s="57"/>
      <c r="H50" s="58"/>
    </row>
    <row r="52" ht="15">
      <c r="C52"/>
    </row>
    <row r="53" ht="15">
      <c r="C53"/>
    </row>
    <row r="54" ht="15">
      <c r="C54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">
      <selection activeCell="C57" sqref="C5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215" t="s">
        <v>204</v>
      </c>
      <c r="B1" s="215"/>
      <c r="C1" s="215"/>
      <c r="D1" s="215"/>
      <c r="E1" s="215"/>
      <c r="F1" s="215"/>
      <c r="G1" s="215"/>
      <c r="H1" s="215"/>
    </row>
    <row r="2" spans="1:8" ht="1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6" t="s">
        <v>134</v>
      </c>
      <c r="G2" s="217"/>
      <c r="H2" s="31" t="s">
        <v>135</v>
      </c>
    </row>
    <row r="3" spans="1:8" ht="15">
      <c r="A3" s="32" t="s">
        <v>136</v>
      </c>
      <c r="B3" s="33" t="s">
        <v>207</v>
      </c>
      <c r="C3" s="45">
        <f>('Misc Electric'!AM10)</f>
        <v>0</v>
      </c>
      <c r="D3" s="34" t="s">
        <v>137</v>
      </c>
      <c r="E3" s="35" t="s">
        <v>138</v>
      </c>
      <c r="F3" s="36">
        <f>('Misc Electric'!AN10)</f>
        <v>0</v>
      </c>
      <c r="G3" s="37" t="s">
        <v>127</v>
      </c>
      <c r="H3" s="38">
        <f>SUM('Misc Electric'!AO10)</f>
        <v>0</v>
      </c>
    </row>
    <row r="4" spans="1:8" ht="15">
      <c r="A4" s="32" t="s">
        <v>136</v>
      </c>
      <c r="B4" s="33" t="s">
        <v>139</v>
      </c>
      <c r="C4" s="45">
        <f>('Misc Electric'!AM11)</f>
        <v>0</v>
      </c>
      <c r="D4" s="34" t="s">
        <v>140</v>
      </c>
      <c r="E4" s="35" t="s">
        <v>138</v>
      </c>
      <c r="F4" s="36">
        <f>('Misc Electric'!AN11)</f>
        <v>0</v>
      </c>
      <c r="G4" s="37" t="s">
        <v>127</v>
      </c>
      <c r="H4" s="38">
        <f>SUM('Misc Electric'!AO11)</f>
        <v>0</v>
      </c>
    </row>
    <row r="5" spans="1:8" ht="15">
      <c r="A5" s="39" t="s">
        <v>136</v>
      </c>
      <c r="B5" s="40" t="s">
        <v>141</v>
      </c>
      <c r="C5" s="45">
        <f>('Misc Electric'!AM12)</f>
        <v>0</v>
      </c>
      <c r="D5" s="41" t="s">
        <v>142</v>
      </c>
      <c r="E5" s="42" t="s">
        <v>138</v>
      </c>
      <c r="F5" s="36">
        <f>('Misc Electric'!AN12)</f>
        <v>0</v>
      </c>
      <c r="G5" s="43" t="s">
        <v>127</v>
      </c>
      <c r="H5" s="38">
        <f>SUM('Misc Electric'!AO12)</f>
        <v>0</v>
      </c>
    </row>
    <row r="6" spans="1:8" ht="15">
      <c r="A6" s="39" t="s">
        <v>8</v>
      </c>
      <c r="B6" s="40" t="s">
        <v>104</v>
      </c>
      <c r="C6" s="45">
        <f>('City of Jasper'!AM14)</f>
        <v>0</v>
      </c>
      <c r="D6" s="41" t="s">
        <v>143</v>
      </c>
      <c r="E6" s="42" t="s">
        <v>144</v>
      </c>
      <c r="F6" s="36">
        <f>('City of Jasper'!AN14)</f>
        <v>0</v>
      </c>
      <c r="G6" s="43" t="s">
        <v>145</v>
      </c>
      <c r="H6" s="38">
        <f>SUM('City of Jasper'!AO14)</f>
        <v>0</v>
      </c>
    </row>
    <row r="7" spans="1:8" ht="15">
      <c r="A7" s="63" t="s">
        <v>8</v>
      </c>
      <c r="B7" s="79" t="s">
        <v>176</v>
      </c>
      <c r="C7" s="45">
        <f>('City of Jasper'!AM17)</f>
        <v>0</v>
      </c>
      <c r="D7" s="52" t="s">
        <v>175</v>
      </c>
      <c r="E7" s="53" t="s">
        <v>144</v>
      </c>
      <c r="F7" s="36">
        <f>SUM('City of Jasper'!AN17)</f>
        <v>0</v>
      </c>
      <c r="G7" s="80" t="s">
        <v>145</v>
      </c>
      <c r="H7" s="38">
        <f>SUM('City of Jasper'!AO17)</f>
        <v>0</v>
      </c>
    </row>
    <row r="8" spans="1:8" ht="15">
      <c r="A8" s="32" t="s">
        <v>8</v>
      </c>
      <c r="B8" s="33" t="s">
        <v>75</v>
      </c>
      <c r="C8" s="45">
        <f>('City of Jasper'!AM7)</f>
        <v>0</v>
      </c>
      <c r="D8" s="41" t="s">
        <v>140</v>
      </c>
      <c r="E8" s="42" t="s">
        <v>146</v>
      </c>
      <c r="F8" s="36">
        <f>('City of Jasper'!AN7)</f>
        <v>0</v>
      </c>
      <c r="G8" s="37" t="s">
        <v>128</v>
      </c>
      <c r="H8" s="38">
        <f>SUM('City of Jasper'!AO7)</f>
        <v>0</v>
      </c>
    </row>
    <row r="9" spans="1:8" ht="15">
      <c r="A9" s="32" t="s">
        <v>8</v>
      </c>
      <c r="B9" s="33" t="s">
        <v>102</v>
      </c>
      <c r="C9" s="45">
        <f>('City of Jasper'!AM13)</f>
        <v>0</v>
      </c>
      <c r="D9" s="34" t="s">
        <v>147</v>
      </c>
      <c r="E9" s="35" t="s">
        <v>144</v>
      </c>
      <c r="F9" s="36">
        <f>('City of Jasper'!AN13)</f>
        <v>0</v>
      </c>
      <c r="G9" s="37" t="s">
        <v>145</v>
      </c>
      <c r="H9" s="38">
        <f>SUM('City of Jasper'!AO13)</f>
        <v>0</v>
      </c>
    </row>
    <row r="10" spans="1:8" ht="15">
      <c r="A10" s="32" t="s">
        <v>8</v>
      </c>
      <c r="B10" s="33" t="s">
        <v>97</v>
      </c>
      <c r="C10" s="45">
        <f>('City of Jasper'!AM12)</f>
        <v>0</v>
      </c>
      <c r="D10" s="34" t="s">
        <v>148</v>
      </c>
      <c r="E10" s="35" t="s">
        <v>144</v>
      </c>
      <c r="F10" s="36">
        <f>('City of Jasper'!AN12)</f>
        <v>0</v>
      </c>
      <c r="G10" s="37" t="s">
        <v>145</v>
      </c>
      <c r="H10" s="38">
        <f>SUM('City of Jasper'!AO12)</f>
        <v>0</v>
      </c>
    </row>
    <row r="11" spans="1:8" ht="15">
      <c r="A11" s="32" t="s">
        <v>8</v>
      </c>
      <c r="B11" s="33" t="s">
        <v>74</v>
      </c>
      <c r="C11" s="45">
        <f>('City of Jasper'!AM4)</f>
        <v>0</v>
      </c>
      <c r="D11" s="34" t="s">
        <v>149</v>
      </c>
      <c r="E11" s="35" t="s">
        <v>146</v>
      </c>
      <c r="F11" s="36">
        <f>('City of Jasper'!AN4)</f>
        <v>0</v>
      </c>
      <c r="G11" s="37" t="s">
        <v>128</v>
      </c>
      <c r="H11" s="38">
        <f>SUM('City of Jasper'!AO4)</f>
        <v>0</v>
      </c>
    </row>
    <row r="12" spans="1:8" ht="15">
      <c r="A12" s="32" t="s">
        <v>8</v>
      </c>
      <c r="B12" s="33" t="s">
        <v>73</v>
      </c>
      <c r="C12" s="45">
        <f>('City of Jasper'!AM5)</f>
        <v>0</v>
      </c>
      <c r="D12" s="41" t="s">
        <v>150</v>
      </c>
      <c r="E12" s="42" t="s">
        <v>146</v>
      </c>
      <c r="F12" s="36">
        <f>('City of Jasper'!AN5)</f>
        <v>0</v>
      </c>
      <c r="G12" s="37" t="s">
        <v>128</v>
      </c>
      <c r="H12" s="38">
        <f>SUM('City of Jasper'!AO5)</f>
        <v>0</v>
      </c>
    </row>
    <row r="13" spans="1:8" ht="15">
      <c r="A13" s="32" t="s">
        <v>8</v>
      </c>
      <c r="B13" s="33" t="s">
        <v>76</v>
      </c>
      <c r="C13" s="45">
        <f>('City of Jasper'!AM6)</f>
        <v>0</v>
      </c>
      <c r="D13" s="34" t="s">
        <v>151</v>
      </c>
      <c r="E13" s="35" t="s">
        <v>144</v>
      </c>
      <c r="F13" s="36">
        <f>('City of Jasper'!AN6)</f>
        <v>0</v>
      </c>
      <c r="G13" s="37" t="s">
        <v>145</v>
      </c>
      <c r="H13" s="38">
        <f>SUM('City of Jasper'!AO6)</f>
        <v>0</v>
      </c>
    </row>
    <row r="14" spans="1:8" ht="15">
      <c r="A14" s="32" t="s">
        <v>8</v>
      </c>
      <c r="B14" s="33" t="s">
        <v>80</v>
      </c>
      <c r="C14" s="45">
        <f>('City of Jasper'!AM8)</f>
        <v>0</v>
      </c>
      <c r="D14" s="41" t="s">
        <v>140</v>
      </c>
      <c r="E14" s="42" t="s">
        <v>144</v>
      </c>
      <c r="F14" s="36">
        <f>('City of Jasper'!AN8)</f>
        <v>0</v>
      </c>
      <c r="G14" s="37" t="s">
        <v>145</v>
      </c>
      <c r="H14" s="38">
        <f>SUM('City of Jasper'!AO8)</f>
        <v>0</v>
      </c>
    </row>
    <row r="15" spans="1:8" ht="15">
      <c r="A15" s="32" t="s">
        <v>8</v>
      </c>
      <c r="B15" s="33" t="s">
        <v>79</v>
      </c>
      <c r="C15" s="45">
        <f>('City of Jasper'!AM11)</f>
        <v>0</v>
      </c>
      <c r="D15" s="34" t="s">
        <v>152</v>
      </c>
      <c r="E15" s="35" t="s">
        <v>144</v>
      </c>
      <c r="F15" s="36">
        <f>('City of Jasper'!AN11)</f>
        <v>0</v>
      </c>
      <c r="G15" s="37" t="s">
        <v>145</v>
      </c>
      <c r="H15" s="38">
        <f>SUM('City of Jasper'!AO11)</f>
        <v>0</v>
      </c>
    </row>
    <row r="16" spans="1:8" ht="15">
      <c r="A16" s="49" t="s">
        <v>8</v>
      </c>
      <c r="B16" s="62" t="s">
        <v>111</v>
      </c>
      <c r="C16" s="45">
        <f>('City of Jasper'!AM15)</f>
        <v>0</v>
      </c>
      <c r="D16" s="60" t="s">
        <v>173</v>
      </c>
      <c r="E16" s="59" t="s">
        <v>144</v>
      </c>
      <c r="F16" s="36">
        <f>('City of Jasper'!AN15)</f>
        <v>0</v>
      </c>
      <c r="G16" s="55" t="s">
        <v>145</v>
      </c>
      <c r="H16" s="38">
        <f>SUM('City of Jasper'!AO15)</f>
        <v>0</v>
      </c>
    </row>
    <row r="17" spans="1:8" ht="15">
      <c r="A17" s="32" t="s">
        <v>8</v>
      </c>
      <c r="B17" s="61" t="s">
        <v>78</v>
      </c>
      <c r="C17" s="45">
        <f>('City of Jasper'!AM12)</f>
        <v>0</v>
      </c>
      <c r="D17" s="34" t="s">
        <v>153</v>
      </c>
      <c r="E17" s="35" t="s">
        <v>146</v>
      </c>
      <c r="F17" s="36">
        <f>('City of Jasper'!AN12)</f>
        <v>0</v>
      </c>
      <c r="G17" s="37" t="s">
        <v>128</v>
      </c>
      <c r="H17" s="38">
        <f>SUM('City of Jasper'!AO12)</f>
        <v>0</v>
      </c>
    </row>
    <row r="18" spans="1:8" ht="15">
      <c r="A18" s="32" t="s">
        <v>8</v>
      </c>
      <c r="B18" s="33" t="s">
        <v>77</v>
      </c>
      <c r="C18" s="45">
        <f>('City of Jasper'!AM13)</f>
        <v>0</v>
      </c>
      <c r="D18" s="34" t="s">
        <v>153</v>
      </c>
      <c r="E18" s="35" t="s">
        <v>144</v>
      </c>
      <c r="F18" s="36">
        <f>('City of Jasper'!AN13)</f>
        <v>0</v>
      </c>
      <c r="G18" s="43" t="s">
        <v>145</v>
      </c>
      <c r="H18" s="38">
        <f>SUM('City of Jasper'!AO13)</f>
        <v>0</v>
      </c>
    </row>
    <row r="19" spans="1:8" ht="15">
      <c r="A19" s="32" t="s">
        <v>8</v>
      </c>
      <c r="B19" s="33" t="s">
        <v>178</v>
      </c>
      <c r="C19" s="45">
        <f>'City of Jasper'!AM16</f>
        <v>0</v>
      </c>
      <c r="D19" s="34" t="s">
        <v>177</v>
      </c>
      <c r="E19" s="35" t="s">
        <v>144</v>
      </c>
      <c r="F19" s="36">
        <f>SUM('City of Jasper'!AN16)</f>
        <v>0</v>
      </c>
      <c r="G19" s="43" t="s">
        <v>145</v>
      </c>
      <c r="H19" s="38">
        <f>SUM('City of Jasper'!AO16)</f>
        <v>0</v>
      </c>
    </row>
    <row r="20" spans="1:8" ht="15">
      <c r="A20" s="39" t="s">
        <v>33</v>
      </c>
      <c r="B20" s="40" t="s">
        <v>110</v>
      </c>
      <c r="C20" s="45">
        <f>('Misc Electric'!AM6)</f>
        <v>0</v>
      </c>
      <c r="D20" s="41" t="s">
        <v>154</v>
      </c>
      <c r="E20" s="42" t="s">
        <v>144</v>
      </c>
      <c r="F20" s="36">
        <f>('Misc Electric'!AN6)</f>
        <v>0</v>
      </c>
      <c r="G20" s="43" t="s">
        <v>145</v>
      </c>
      <c r="H20" s="38">
        <f>SUM('Misc Electric'!AO6)</f>
        <v>0</v>
      </c>
    </row>
    <row r="21" spans="1:8" ht="15">
      <c r="A21" s="32" t="s">
        <v>33</v>
      </c>
      <c r="B21" s="33" t="s">
        <v>92</v>
      </c>
      <c r="C21" s="45">
        <f>('Misc Electric'!AM5)</f>
        <v>0</v>
      </c>
      <c r="D21" s="41" t="s">
        <v>155</v>
      </c>
      <c r="E21" s="42" t="s">
        <v>144</v>
      </c>
      <c r="F21" s="36">
        <f>('Misc Electric'!AN5)</f>
        <v>0</v>
      </c>
      <c r="G21" s="37" t="s">
        <v>145</v>
      </c>
      <c r="H21" s="38">
        <f>SUM('Misc Electric'!AO5)</f>
        <v>0</v>
      </c>
    </row>
    <row r="22" spans="1:8" s="50" customFormat="1" ht="15">
      <c r="A22" s="49" t="s">
        <v>33</v>
      </c>
      <c r="B22" s="48" t="s">
        <v>93</v>
      </c>
      <c r="C22" s="51">
        <f>('Misc Electric'!AM15)</f>
        <v>0</v>
      </c>
      <c r="D22" s="52" t="s">
        <v>155</v>
      </c>
      <c r="E22" s="53" t="s">
        <v>146</v>
      </c>
      <c r="F22" s="54">
        <f>('Misc Electric'!AN15)</f>
        <v>0</v>
      </c>
      <c r="G22" s="55" t="s">
        <v>128</v>
      </c>
      <c r="H22" s="66">
        <f>SUM('Misc Electric'!AO15)</f>
        <v>0</v>
      </c>
    </row>
    <row r="23" spans="1:8" ht="15">
      <c r="A23" s="39" t="s">
        <v>156</v>
      </c>
      <c r="B23" s="40">
        <v>33482103</v>
      </c>
      <c r="C23" s="45">
        <f>('Misc Electric'!AM8)</f>
        <v>0</v>
      </c>
      <c r="D23" s="41" t="s">
        <v>59</v>
      </c>
      <c r="E23" s="42" t="s">
        <v>144</v>
      </c>
      <c r="F23" s="36">
        <f>('Misc Electric'!AN8)</f>
        <v>0</v>
      </c>
      <c r="G23" s="43" t="s">
        <v>145</v>
      </c>
      <c r="H23" s="38">
        <f>SUM('Misc Electric'!AO8)</f>
        <v>0</v>
      </c>
    </row>
    <row r="24" spans="1:8" ht="15">
      <c r="A24" s="39" t="s">
        <v>156</v>
      </c>
      <c r="B24" s="40">
        <v>33483901</v>
      </c>
      <c r="C24" s="45">
        <f>('Misc Electric'!AM9)</f>
        <v>0</v>
      </c>
      <c r="D24" s="41" t="s">
        <v>157</v>
      </c>
      <c r="E24" s="42" t="s">
        <v>144</v>
      </c>
      <c r="F24" s="36">
        <f>('Misc Electric'!AN9)</f>
        <v>0</v>
      </c>
      <c r="G24" s="43" t="s">
        <v>145</v>
      </c>
      <c r="H24" s="38">
        <f>SUM('Misc Electric'!AO9)</f>
        <v>0</v>
      </c>
    </row>
    <row r="25" spans="1:8" ht="15">
      <c r="A25" s="32" t="s">
        <v>158</v>
      </c>
      <c r="B25" s="33">
        <v>576</v>
      </c>
      <c r="C25" s="45">
        <f>('Misc Electric'!AM17)</f>
        <v>0</v>
      </c>
      <c r="D25" s="34" t="s">
        <v>159</v>
      </c>
      <c r="E25" s="35" t="s">
        <v>146</v>
      </c>
      <c r="F25" s="36">
        <f>('Misc Electric'!AN17)</f>
        <v>0</v>
      </c>
      <c r="G25" s="37" t="s">
        <v>128</v>
      </c>
      <c r="H25" s="38">
        <f>SUM('Misc Electric'!AO17)</f>
        <v>0</v>
      </c>
    </row>
    <row r="26" spans="1:8" ht="15">
      <c r="A26" s="32" t="s">
        <v>158</v>
      </c>
      <c r="B26" s="33">
        <v>1098</v>
      </c>
      <c r="C26" s="45">
        <f>('Misc Electric'!AM18)</f>
        <v>0</v>
      </c>
      <c r="D26" s="34" t="s">
        <v>160</v>
      </c>
      <c r="E26" s="35" t="s">
        <v>146</v>
      </c>
      <c r="F26" s="36">
        <f>('Misc Electric'!AN18)</f>
        <v>0</v>
      </c>
      <c r="G26" s="37" t="s">
        <v>128</v>
      </c>
      <c r="H26" s="38">
        <f>SUM('Misc Electric'!AO18)</f>
        <v>0</v>
      </c>
    </row>
    <row r="27" spans="1:8" ht="15" hidden="1">
      <c r="A27" s="32" t="s">
        <v>161</v>
      </c>
      <c r="B27" s="33" t="s">
        <v>36</v>
      </c>
      <c r="C27" s="45" t="str">
        <f>('Jasper Newton Electric'!AM5)</f>
        <v>disconnected</v>
      </c>
      <c r="D27" s="34" t="s">
        <v>149</v>
      </c>
      <c r="E27" s="35" t="s">
        <v>144</v>
      </c>
      <c r="F27" s="36">
        <f>('Jasper Newton Electric'!AN5)</f>
        <v>0</v>
      </c>
      <c r="G27" s="37" t="s">
        <v>145</v>
      </c>
      <c r="H27" s="38">
        <f>SUM('Jasper Newton Electric'!AO5)</f>
        <v>0</v>
      </c>
    </row>
    <row r="28" spans="1:8" ht="15">
      <c r="A28" s="32" t="s">
        <v>161</v>
      </c>
      <c r="B28" s="33" t="s">
        <v>37</v>
      </c>
      <c r="C28" s="45">
        <f>('Jasper Newton Electric'!AM6)</f>
        <v>0</v>
      </c>
      <c r="D28" s="34" t="s">
        <v>149</v>
      </c>
      <c r="E28" s="35" t="s">
        <v>144</v>
      </c>
      <c r="F28" s="36">
        <f>('Jasper Newton Electric'!AN6)</f>
        <v>0</v>
      </c>
      <c r="G28" s="37" t="s">
        <v>145</v>
      </c>
      <c r="H28" s="38">
        <f>SUM('Jasper Newton Electric'!AO6)</f>
        <v>0</v>
      </c>
    </row>
    <row r="29" spans="1:8" ht="15">
      <c r="A29" s="32" t="s">
        <v>161</v>
      </c>
      <c r="B29" s="33" t="s">
        <v>40</v>
      </c>
      <c r="C29" s="45">
        <f>('Jasper Newton Electric'!AM7)</f>
        <v>0</v>
      </c>
      <c r="D29" s="34" t="s">
        <v>100</v>
      </c>
      <c r="E29" s="35" t="s">
        <v>144</v>
      </c>
      <c r="F29" s="36">
        <f>('Jasper Newton Electric'!AN7)</f>
        <v>0</v>
      </c>
      <c r="G29" s="37" t="s">
        <v>145</v>
      </c>
      <c r="H29" s="38">
        <f>SUM('Jasper Newton Electric'!AO7)</f>
        <v>0</v>
      </c>
    </row>
    <row r="30" spans="1:8" ht="15">
      <c r="A30" s="32" t="s">
        <v>161</v>
      </c>
      <c r="B30" s="33" t="s">
        <v>41</v>
      </c>
      <c r="C30" s="45">
        <f>('Jasper Newton Electric'!AM8)</f>
        <v>0</v>
      </c>
      <c r="D30" s="34" t="s">
        <v>162</v>
      </c>
      <c r="E30" s="35" t="s">
        <v>144</v>
      </c>
      <c r="F30" s="36">
        <f>('Jasper Newton Electric'!AN8)</f>
        <v>0</v>
      </c>
      <c r="G30" s="37" t="s">
        <v>145</v>
      </c>
      <c r="H30" s="38">
        <f>SUM('Jasper Newton Electric'!AO8)</f>
        <v>0</v>
      </c>
    </row>
    <row r="31" spans="1:8" ht="15">
      <c r="A31" s="32" t="s">
        <v>161</v>
      </c>
      <c r="B31" s="33" t="s">
        <v>49</v>
      </c>
      <c r="C31" s="45">
        <f>('Jasper Newton Electric'!AM9)</f>
        <v>0</v>
      </c>
      <c r="D31" s="41" t="s">
        <v>99</v>
      </c>
      <c r="E31" s="42" t="s">
        <v>144</v>
      </c>
      <c r="F31" s="36">
        <f>('Jasper Newton Electric'!AN9)</f>
        <v>0</v>
      </c>
      <c r="G31" s="43" t="s">
        <v>145</v>
      </c>
      <c r="H31" s="38">
        <f>SUM('Jasper Newton Electric'!AO9)</f>
        <v>0</v>
      </c>
    </row>
    <row r="32" spans="1:8" ht="15">
      <c r="A32" s="32" t="s">
        <v>161</v>
      </c>
      <c r="B32" s="33" t="s">
        <v>42</v>
      </c>
      <c r="C32" s="45">
        <f>('Jasper Newton Electric'!AM10)</f>
        <v>0</v>
      </c>
      <c r="D32" s="34" t="s">
        <v>149</v>
      </c>
      <c r="E32" s="35" t="s">
        <v>144</v>
      </c>
      <c r="F32" s="36">
        <f>('Jasper Newton Electric'!AN10)</f>
        <v>0</v>
      </c>
      <c r="G32" s="37" t="s">
        <v>145</v>
      </c>
      <c r="H32" s="38">
        <f>SUM('Jasper Newton Electric'!AO10)</f>
        <v>0</v>
      </c>
    </row>
    <row r="33" spans="1:8" ht="15">
      <c r="A33" s="32" t="s">
        <v>161</v>
      </c>
      <c r="B33" s="33" t="s">
        <v>10</v>
      </c>
      <c r="C33" s="45">
        <f>('Jasper Newton Electric'!AM11)</f>
        <v>0</v>
      </c>
      <c r="D33" s="34" t="s">
        <v>163</v>
      </c>
      <c r="E33" s="35" t="s">
        <v>144</v>
      </c>
      <c r="F33" s="36">
        <f>('Jasper Newton Electric'!AN11)</f>
        <v>0</v>
      </c>
      <c r="G33" s="37" t="s">
        <v>145</v>
      </c>
      <c r="H33" s="38">
        <f>SUM('Jasper Newton Electric'!AO11)</f>
        <v>0</v>
      </c>
    </row>
    <row r="34" spans="1:8" ht="15">
      <c r="A34" s="39" t="s">
        <v>161</v>
      </c>
      <c r="B34" s="40" t="s">
        <v>26</v>
      </c>
      <c r="C34" s="45">
        <f>('Jasper Newton Electric'!AM12)</f>
        <v>0</v>
      </c>
      <c r="D34" s="41" t="s">
        <v>164</v>
      </c>
      <c r="E34" s="42" t="s">
        <v>144</v>
      </c>
      <c r="F34" s="36">
        <f>('Jasper Newton Electric'!AN12)</f>
        <v>0</v>
      </c>
      <c r="G34" s="43" t="s">
        <v>145</v>
      </c>
      <c r="H34" s="38">
        <f>SUM('Jasper Newton Electric'!AO12)</f>
        <v>0</v>
      </c>
    </row>
    <row r="35" spans="1:8" ht="15">
      <c r="A35" s="32" t="s">
        <v>161</v>
      </c>
      <c r="B35" s="33" t="s">
        <v>24</v>
      </c>
      <c r="C35" s="45">
        <f>('Jasper Newton Electric'!AM13)</f>
        <v>0</v>
      </c>
      <c r="D35" s="34" t="s">
        <v>164</v>
      </c>
      <c r="E35" s="35" t="s">
        <v>144</v>
      </c>
      <c r="F35" s="36">
        <f>('Jasper Newton Electric'!AN13)</f>
        <v>0</v>
      </c>
      <c r="G35" s="37" t="s">
        <v>145</v>
      </c>
      <c r="H35" s="38">
        <f>SUM('Jasper Newton Electric'!AO13)</f>
        <v>0</v>
      </c>
    </row>
    <row r="36" spans="1:8" ht="15">
      <c r="A36" s="32" t="s">
        <v>161</v>
      </c>
      <c r="B36" s="33" t="s">
        <v>43</v>
      </c>
      <c r="C36" s="45">
        <f>('Jasper Newton Electric'!AM14)</f>
        <v>0</v>
      </c>
      <c r="D36" s="34" t="s">
        <v>149</v>
      </c>
      <c r="E36" s="35" t="s">
        <v>144</v>
      </c>
      <c r="F36" s="36">
        <f>('Jasper Newton Electric'!AN14)</f>
        <v>0</v>
      </c>
      <c r="G36" s="37" t="s">
        <v>145</v>
      </c>
      <c r="H36" s="38">
        <f>SUM('Jasper Newton Electric'!AO14)</f>
        <v>0</v>
      </c>
    </row>
    <row r="37" spans="1:8" ht="15">
      <c r="A37" s="39" t="s">
        <v>161</v>
      </c>
      <c r="B37" s="40" t="s">
        <v>17</v>
      </c>
      <c r="C37" s="45">
        <f>('Jasper Newton Electric'!AM15)</f>
        <v>0</v>
      </c>
      <c r="D37" s="41" t="s">
        <v>165</v>
      </c>
      <c r="E37" s="42" t="s">
        <v>144</v>
      </c>
      <c r="F37" s="36">
        <f>('Jasper Newton Electric'!AN15)</f>
        <v>0</v>
      </c>
      <c r="G37" s="43" t="s">
        <v>145</v>
      </c>
      <c r="H37" s="38">
        <f>SUM('Jasper Newton Electric'!AO15)</f>
        <v>0</v>
      </c>
    </row>
    <row r="38" spans="1:8" ht="15">
      <c r="A38" s="32" t="s">
        <v>161</v>
      </c>
      <c r="B38" s="33" t="s">
        <v>46</v>
      </c>
      <c r="C38" s="45">
        <f>('Jasper Newton Electric'!AM16)</f>
        <v>0</v>
      </c>
      <c r="D38" s="34" t="s">
        <v>150</v>
      </c>
      <c r="E38" s="35" t="s">
        <v>144</v>
      </c>
      <c r="F38" s="36">
        <f>('Jasper Newton Electric'!AN16)</f>
        <v>0</v>
      </c>
      <c r="G38" s="37" t="s">
        <v>145</v>
      </c>
      <c r="H38" s="38">
        <f>SUM('Jasper Newton Electric'!AO16)</f>
        <v>0</v>
      </c>
    </row>
    <row r="39" spans="1:8" ht="15">
      <c r="A39" s="39" t="s">
        <v>161</v>
      </c>
      <c r="B39" s="40" t="s">
        <v>14</v>
      </c>
      <c r="C39" s="45">
        <f>('Jasper Newton Electric'!AM17)</f>
        <v>0</v>
      </c>
      <c r="D39" s="41" t="s">
        <v>162</v>
      </c>
      <c r="E39" s="42" t="s">
        <v>144</v>
      </c>
      <c r="F39" s="36">
        <f>('Jasper Newton Electric'!AN17)</f>
        <v>0</v>
      </c>
      <c r="G39" s="43" t="s">
        <v>145</v>
      </c>
      <c r="H39" s="38">
        <f>SUM('Jasper Newton Electric'!AO17)</f>
        <v>0</v>
      </c>
    </row>
    <row r="40" spans="1:8" ht="15">
      <c r="A40" s="39" t="s">
        <v>161</v>
      </c>
      <c r="B40" s="40" t="s">
        <v>20</v>
      </c>
      <c r="C40" s="45">
        <f>('Jasper Newton Electric'!AM18)</f>
        <v>0</v>
      </c>
      <c r="D40" s="41" t="s">
        <v>160</v>
      </c>
      <c r="E40" s="42" t="s">
        <v>144</v>
      </c>
      <c r="F40" s="36">
        <f>('Jasper Newton Electric'!AN18)</f>
        <v>0</v>
      </c>
      <c r="G40" s="43" t="s">
        <v>145</v>
      </c>
      <c r="H40" s="38">
        <f>SUM('Jasper Newton Electric'!AO18)</f>
        <v>0</v>
      </c>
    </row>
    <row r="41" spans="1:8" ht="15">
      <c r="A41" s="32" t="s">
        <v>161</v>
      </c>
      <c r="B41" s="33" t="s">
        <v>47</v>
      </c>
      <c r="C41" s="45">
        <f>('Jasper Newton Electric'!AM21)</f>
        <v>0</v>
      </c>
      <c r="D41" s="34" t="s">
        <v>100</v>
      </c>
      <c r="E41" s="35" t="s">
        <v>144</v>
      </c>
      <c r="F41" s="36">
        <f>('Jasper Newton Electric'!AN21)</f>
        <v>0</v>
      </c>
      <c r="G41" s="37" t="s">
        <v>145</v>
      </c>
      <c r="H41" s="38">
        <f>SUM('Jasper Newton Electric'!AO21)</f>
        <v>0</v>
      </c>
    </row>
    <row r="42" spans="1:8" ht="15">
      <c r="A42" s="32" t="s">
        <v>161</v>
      </c>
      <c r="B42" s="33" t="s">
        <v>48</v>
      </c>
      <c r="C42" s="45">
        <f>('Jasper Newton Electric'!AM20)</f>
        <v>0</v>
      </c>
      <c r="D42" s="35" t="s">
        <v>100</v>
      </c>
      <c r="E42" s="35" t="s">
        <v>144</v>
      </c>
      <c r="F42" s="36">
        <f>('Jasper Newton Electric'!AN20)</f>
        <v>0</v>
      </c>
      <c r="G42" s="37" t="s">
        <v>145</v>
      </c>
      <c r="H42" s="38">
        <f>SUM('Jasper Newton Electric'!AO20)</f>
        <v>0</v>
      </c>
    </row>
    <row r="43" spans="1:8" ht="15">
      <c r="A43" s="39" t="s">
        <v>161</v>
      </c>
      <c r="B43" s="40" t="s">
        <v>68</v>
      </c>
      <c r="C43" s="45" t="e">
        <f>('Jasper Newton Electric'!#REF!)</f>
        <v>#REF!</v>
      </c>
      <c r="D43" s="42" t="s">
        <v>165</v>
      </c>
      <c r="E43" s="42" t="s">
        <v>144</v>
      </c>
      <c r="F43" s="36" t="e">
        <f>('Jasper Newton Electric'!#REF!)</f>
        <v>#REF!</v>
      </c>
      <c r="G43" s="43" t="s">
        <v>145</v>
      </c>
      <c r="H43" s="38" t="e">
        <f>SUM('Jasper Newton Electric'!#REF!)</f>
        <v>#REF!</v>
      </c>
    </row>
    <row r="44" spans="1:8" ht="15">
      <c r="A44" s="39" t="s">
        <v>161</v>
      </c>
      <c r="B44" s="40" t="s">
        <v>82</v>
      </c>
      <c r="C44" s="45">
        <f>('Jasper Newton Electric'!AM22)</f>
        <v>0</v>
      </c>
      <c r="D44" s="42" t="s">
        <v>99</v>
      </c>
      <c r="E44" s="42" t="s">
        <v>144</v>
      </c>
      <c r="F44" s="36">
        <f>('Jasper Newton Electric'!AN22)</f>
        <v>0</v>
      </c>
      <c r="G44" s="43" t="s">
        <v>145</v>
      </c>
      <c r="H44" s="38">
        <f>SUM('Jasper Newton Electric'!AO22)</f>
        <v>0</v>
      </c>
    </row>
    <row r="45" spans="1:8" ht="15">
      <c r="A45" s="39"/>
      <c r="B45" s="40"/>
      <c r="C45" s="45"/>
      <c r="D45" s="42"/>
      <c r="E45" s="41"/>
      <c r="F45" s="36"/>
      <c r="G45" s="43"/>
      <c r="H45" s="38"/>
    </row>
    <row r="46" spans="1:8" ht="15">
      <c r="A46" s="32" t="s">
        <v>168</v>
      </c>
      <c r="B46" s="33" t="s">
        <v>30</v>
      </c>
      <c r="C46" s="45">
        <f>('Misc Electric'!AM7)</f>
        <v>0</v>
      </c>
      <c r="D46" s="35" t="s">
        <v>169</v>
      </c>
      <c r="E46" s="34" t="s">
        <v>144</v>
      </c>
      <c r="F46" s="36">
        <f>('Misc Electric'!AN7)</f>
        <v>0</v>
      </c>
      <c r="G46" s="37" t="s">
        <v>145</v>
      </c>
      <c r="H46" s="44">
        <f>SUM('Misc Electric'!AO7)</f>
        <v>0</v>
      </c>
    </row>
    <row r="47" spans="1:8" ht="15">
      <c r="A47" s="32" t="s">
        <v>170</v>
      </c>
      <c r="B47" s="33">
        <v>97</v>
      </c>
      <c r="C47" s="45">
        <f>('Misc Electric'!AM20)</f>
        <v>0</v>
      </c>
      <c r="D47" s="42" t="s">
        <v>171</v>
      </c>
      <c r="E47" s="41" t="s">
        <v>146</v>
      </c>
      <c r="F47" s="36">
        <f>('Misc Electric'!AN20)</f>
        <v>0</v>
      </c>
      <c r="G47" s="37" t="s">
        <v>128</v>
      </c>
      <c r="H47" s="44">
        <f>SUM('Misc Electric'!AO20)</f>
        <v>0</v>
      </c>
    </row>
    <row r="48" spans="1:8" ht="15">
      <c r="A48" s="32" t="s">
        <v>170</v>
      </c>
      <c r="B48" s="33">
        <v>1431</v>
      </c>
      <c r="C48" s="45">
        <f>('Misc Electric'!AM21)</f>
        <v>0</v>
      </c>
      <c r="D48" s="42" t="s">
        <v>172</v>
      </c>
      <c r="E48" s="41" t="s">
        <v>146</v>
      </c>
      <c r="F48" s="36">
        <f>('Misc Electric'!AN21)</f>
        <v>0</v>
      </c>
      <c r="G48" s="37" t="s">
        <v>128</v>
      </c>
      <c r="H48" s="44">
        <f>SUM('Misc Electric'!AO21)</f>
        <v>0</v>
      </c>
    </row>
    <row r="50" spans="6:8" ht="15">
      <c r="F50" s="57"/>
      <c r="H50" s="58"/>
    </row>
    <row r="52" ht="15">
      <c r="C52"/>
    </row>
    <row r="53" ht="15">
      <c r="C53"/>
    </row>
    <row r="54" ht="15">
      <c r="C54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7" sqref="D57"/>
    </sheetView>
  </sheetViews>
  <sheetFormatPr defaultColWidth="8.796875" defaultRowHeight="15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"/>
  <sheetViews>
    <sheetView tabSelected="1" view="pageBreakPreview" zoomScale="140" zoomScaleSheetLayoutView="140" zoomScalePageLayoutView="0" workbookViewId="0" topLeftCell="A1">
      <pane xSplit="4" ySplit="5" topLeftCell="U21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Z25" sqref="Z25"/>
    </sheetView>
  </sheetViews>
  <sheetFormatPr defaultColWidth="8.796875" defaultRowHeight="15.75"/>
  <cols>
    <col min="1" max="1" width="10.8984375" style="5" bestFit="1" customWidth="1"/>
    <col min="2" max="2" width="10.09765625" style="5" customWidth="1"/>
    <col min="3" max="3" width="5.69921875" style="5" bestFit="1" customWidth="1"/>
    <col min="4" max="4" width="7.296875" style="5" customWidth="1"/>
    <col min="5" max="5" width="5.8984375" style="5" hidden="1" customWidth="1"/>
    <col min="6" max="6" width="10.8984375" style="8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70" customWidth="1"/>
    <col min="12" max="12" width="10.8984375" style="0" customWidth="1"/>
    <col min="13" max="13" width="5.69921875" style="0" customWidth="1"/>
    <col min="14" max="14" width="7.3984375" style="70" customWidth="1"/>
    <col min="15" max="15" width="9.8984375" style="0" customWidth="1"/>
    <col min="16" max="16" width="5.69921875" style="0" customWidth="1"/>
    <col min="17" max="17" width="7.3984375" style="70" customWidth="1"/>
    <col min="18" max="18" width="9.3984375" style="0" customWidth="1"/>
    <col min="19" max="19" width="5.69921875" style="0" customWidth="1"/>
    <col min="20" max="20" width="8.8984375" style="70" customWidth="1"/>
    <col min="21" max="21" width="9.8984375" style="0" customWidth="1"/>
    <col min="22" max="22" width="5.69921875" style="0" customWidth="1"/>
    <col min="23" max="23" width="8.8984375" style="70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">
      <c r="A1" s="213" t="s">
        <v>7</v>
      </c>
      <c r="B1" s="213"/>
      <c r="C1" s="213"/>
      <c r="D1" s="213"/>
      <c r="E1" s="6"/>
      <c r="F1" s="214">
        <v>2018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</row>
    <row r="2" spans="1:5" ht="15.75" thickBot="1">
      <c r="A2" s="4"/>
      <c r="D2" s="6"/>
      <c r="E2" s="6"/>
    </row>
    <row r="3" spans="1:41" ht="15.75" thickBot="1">
      <c r="A3" s="7"/>
      <c r="B3" s="7"/>
      <c r="C3" s="7"/>
      <c r="D3" s="7"/>
      <c r="E3" s="7"/>
      <c r="F3" s="209" t="s">
        <v>112</v>
      </c>
      <c r="G3" s="210"/>
      <c r="H3" s="211"/>
      <c r="I3" s="209" t="s">
        <v>117</v>
      </c>
      <c r="J3" s="210"/>
      <c r="K3" s="211"/>
      <c r="L3" s="209" t="s">
        <v>118</v>
      </c>
      <c r="M3" s="210"/>
      <c r="N3" s="211"/>
      <c r="O3" s="209" t="s">
        <v>119</v>
      </c>
      <c r="P3" s="210"/>
      <c r="Q3" s="211"/>
      <c r="R3" s="209" t="s">
        <v>113</v>
      </c>
      <c r="S3" s="210"/>
      <c r="T3" s="211"/>
      <c r="U3" s="209" t="s">
        <v>120</v>
      </c>
      <c r="V3" s="210"/>
      <c r="W3" s="211"/>
      <c r="X3" s="209" t="s">
        <v>121</v>
      </c>
      <c r="Y3" s="210"/>
      <c r="Z3" s="211"/>
      <c r="AA3" s="209" t="s">
        <v>122</v>
      </c>
      <c r="AB3" s="210"/>
      <c r="AC3" s="211"/>
      <c r="AD3" s="209" t="s">
        <v>123</v>
      </c>
      <c r="AE3" s="210"/>
      <c r="AF3" s="211"/>
      <c r="AG3" s="209" t="s">
        <v>124</v>
      </c>
      <c r="AH3" s="210"/>
      <c r="AI3" s="211"/>
      <c r="AJ3" s="209" t="s">
        <v>125</v>
      </c>
      <c r="AK3" s="210"/>
      <c r="AL3" s="211"/>
      <c r="AM3" s="209" t="s">
        <v>126</v>
      </c>
      <c r="AN3" s="210"/>
      <c r="AO3" s="211"/>
    </row>
    <row r="4" spans="1:41" ht="15.75" thickBot="1">
      <c r="A4" s="154" t="s">
        <v>0</v>
      </c>
      <c r="B4" s="8" t="s">
        <v>1</v>
      </c>
      <c r="C4" s="165" t="s">
        <v>129</v>
      </c>
      <c r="D4" s="8" t="s">
        <v>2</v>
      </c>
      <c r="E4" s="27"/>
      <c r="F4" s="89" t="s">
        <v>114</v>
      </c>
      <c r="G4" s="19" t="s">
        <v>115</v>
      </c>
      <c r="H4" s="20" t="s">
        <v>116</v>
      </c>
      <c r="I4" s="18" t="s">
        <v>114</v>
      </c>
      <c r="J4" s="19" t="s">
        <v>115</v>
      </c>
      <c r="K4" s="67" t="s">
        <v>116</v>
      </c>
      <c r="L4" s="18" t="s">
        <v>114</v>
      </c>
      <c r="M4" s="19" t="s">
        <v>115</v>
      </c>
      <c r="N4" s="67" t="s">
        <v>116</v>
      </c>
      <c r="O4" s="18" t="s">
        <v>114</v>
      </c>
      <c r="P4" s="19" t="s">
        <v>115</v>
      </c>
      <c r="Q4" s="67" t="s">
        <v>116</v>
      </c>
      <c r="R4" s="18" t="s">
        <v>114</v>
      </c>
      <c r="S4" s="19" t="s">
        <v>115</v>
      </c>
      <c r="T4" s="67" t="s">
        <v>116</v>
      </c>
      <c r="U4" s="18" t="s">
        <v>114</v>
      </c>
      <c r="V4" s="19" t="s">
        <v>115</v>
      </c>
      <c r="W4" s="67" t="s">
        <v>116</v>
      </c>
      <c r="X4" s="18" t="s">
        <v>114</v>
      </c>
      <c r="Y4" s="19" t="s">
        <v>115</v>
      </c>
      <c r="Z4" s="20" t="s">
        <v>116</v>
      </c>
      <c r="AA4" s="18" t="s">
        <v>114</v>
      </c>
      <c r="AB4" s="19" t="s">
        <v>115</v>
      </c>
      <c r="AC4" s="20" t="s">
        <v>116</v>
      </c>
      <c r="AD4" s="18" t="s">
        <v>114</v>
      </c>
      <c r="AE4" s="19" t="s">
        <v>115</v>
      </c>
      <c r="AF4" s="20" t="s">
        <v>116</v>
      </c>
      <c r="AG4" s="18" t="s">
        <v>114</v>
      </c>
      <c r="AH4" s="19" t="s">
        <v>115</v>
      </c>
      <c r="AI4" s="20" t="s">
        <v>116</v>
      </c>
      <c r="AJ4" s="18" t="s">
        <v>114</v>
      </c>
      <c r="AK4" s="19" t="s">
        <v>115</v>
      </c>
      <c r="AL4" s="20" t="s">
        <v>116</v>
      </c>
      <c r="AM4" s="18" t="s">
        <v>114</v>
      </c>
      <c r="AN4" s="19" t="s">
        <v>115</v>
      </c>
      <c r="AO4" s="20" t="s">
        <v>116</v>
      </c>
    </row>
    <row r="5" spans="1:41" s="148" customFormat="1" ht="33.75" customHeight="1">
      <c r="A5" s="143" t="s">
        <v>64</v>
      </c>
      <c r="B5" s="143" t="s">
        <v>35</v>
      </c>
      <c r="C5" s="144">
        <v>409</v>
      </c>
      <c r="D5" s="143" t="s">
        <v>36</v>
      </c>
      <c r="E5" s="149"/>
      <c r="F5" s="145" t="s">
        <v>174</v>
      </c>
      <c r="G5" s="146"/>
      <c r="H5" s="150"/>
      <c r="I5" s="151" t="s">
        <v>174</v>
      </c>
      <c r="J5" s="146"/>
      <c r="K5" s="147"/>
      <c r="L5" s="145" t="s">
        <v>174</v>
      </c>
      <c r="M5" s="146"/>
      <c r="N5" s="147"/>
      <c r="O5" s="151" t="s">
        <v>174</v>
      </c>
      <c r="P5" s="146"/>
      <c r="Q5" s="147"/>
      <c r="R5" s="151" t="s">
        <v>174</v>
      </c>
      <c r="S5" s="146"/>
      <c r="T5" s="147"/>
      <c r="U5" s="151" t="s">
        <v>174</v>
      </c>
      <c r="V5" s="146"/>
      <c r="W5" s="147"/>
      <c r="X5" s="151" t="s">
        <v>174</v>
      </c>
      <c r="Y5" s="146"/>
      <c r="Z5" s="150"/>
      <c r="AA5" s="151" t="s">
        <v>174</v>
      </c>
      <c r="AB5" s="146"/>
      <c r="AC5" s="150"/>
      <c r="AD5" s="151" t="s">
        <v>174</v>
      </c>
      <c r="AE5" s="146"/>
      <c r="AF5" s="150"/>
      <c r="AG5" s="145" t="s">
        <v>174</v>
      </c>
      <c r="AH5" s="146"/>
      <c r="AI5" s="150"/>
      <c r="AJ5" s="151" t="s">
        <v>174</v>
      </c>
      <c r="AK5" s="146"/>
      <c r="AL5" s="150"/>
      <c r="AM5" s="151" t="s">
        <v>174</v>
      </c>
      <c r="AN5" s="146"/>
      <c r="AO5" s="150"/>
    </row>
    <row r="6" spans="1:41" ht="33.75" customHeight="1">
      <c r="A6" s="152" t="s">
        <v>64</v>
      </c>
      <c r="B6" s="10" t="s">
        <v>35</v>
      </c>
      <c r="C6" s="155">
        <v>409</v>
      </c>
      <c r="D6" s="10" t="s">
        <v>37</v>
      </c>
      <c r="E6" s="64"/>
      <c r="F6" s="82" t="s">
        <v>220</v>
      </c>
      <c r="G6" s="17">
        <v>1</v>
      </c>
      <c r="H6" s="21">
        <v>33.53</v>
      </c>
      <c r="I6" s="103" t="s">
        <v>247</v>
      </c>
      <c r="J6" s="17">
        <v>0</v>
      </c>
      <c r="K6" s="68">
        <v>19.84</v>
      </c>
      <c r="L6" s="82" t="s">
        <v>261</v>
      </c>
      <c r="M6" s="17">
        <v>11</v>
      </c>
      <c r="N6" s="68">
        <v>34.836</v>
      </c>
      <c r="O6" s="87" t="s">
        <v>289</v>
      </c>
      <c r="P6" s="17">
        <v>97</v>
      </c>
      <c r="Q6" s="68">
        <v>44.4</v>
      </c>
      <c r="R6" s="82" t="s">
        <v>309</v>
      </c>
      <c r="S6" s="17">
        <v>83</v>
      </c>
      <c r="T6" s="68">
        <v>42.79</v>
      </c>
      <c r="U6" s="82" t="s">
        <v>332</v>
      </c>
      <c r="V6" s="17">
        <v>89</v>
      </c>
      <c r="W6" s="68">
        <v>43.51</v>
      </c>
      <c r="X6" s="82" t="s">
        <v>348</v>
      </c>
      <c r="Y6" s="17">
        <v>87</v>
      </c>
      <c r="Z6" s="21">
        <v>43.41</v>
      </c>
      <c r="AA6" s="130"/>
      <c r="AB6" s="17"/>
      <c r="AC6" s="21"/>
      <c r="AD6" s="130"/>
      <c r="AE6" s="17"/>
      <c r="AF6" s="21"/>
      <c r="AG6" s="130"/>
      <c r="AH6" s="17"/>
      <c r="AI6" s="21"/>
      <c r="AJ6" s="135"/>
      <c r="AK6" s="96"/>
      <c r="AL6" s="21"/>
      <c r="AM6" s="130"/>
      <c r="AN6" s="17"/>
      <c r="AO6" s="21"/>
    </row>
    <row r="7" spans="1:41" ht="33.75" customHeight="1">
      <c r="A7" s="152" t="s">
        <v>38</v>
      </c>
      <c r="B7" s="10" t="s">
        <v>39</v>
      </c>
      <c r="C7" s="155">
        <v>409</v>
      </c>
      <c r="D7" s="10" t="s">
        <v>40</v>
      </c>
      <c r="E7" s="64"/>
      <c r="F7" s="82" t="s">
        <v>220</v>
      </c>
      <c r="G7" s="17">
        <v>1723</v>
      </c>
      <c r="H7" s="21">
        <v>242.47</v>
      </c>
      <c r="I7" s="103" t="s">
        <v>247</v>
      </c>
      <c r="J7" s="17">
        <v>1937</v>
      </c>
      <c r="K7" s="68">
        <v>265.86</v>
      </c>
      <c r="L7" s="82" t="s">
        <v>262</v>
      </c>
      <c r="M7" s="17">
        <v>1191</v>
      </c>
      <c r="N7" s="68">
        <v>188.85</v>
      </c>
      <c r="O7" s="87" t="s">
        <v>288</v>
      </c>
      <c r="P7" s="17">
        <v>1214</v>
      </c>
      <c r="Q7" s="68">
        <v>191.76</v>
      </c>
      <c r="R7" s="82" t="s">
        <v>309</v>
      </c>
      <c r="S7" s="17">
        <v>1228</v>
      </c>
      <c r="T7" s="68">
        <v>192.75</v>
      </c>
      <c r="U7" s="82" t="s">
        <v>332</v>
      </c>
      <c r="V7" s="17">
        <v>1685</v>
      </c>
      <c r="W7" s="68">
        <v>243.92</v>
      </c>
      <c r="X7" s="82" t="s">
        <v>348</v>
      </c>
      <c r="Y7">
        <v>1885</v>
      </c>
      <c r="Z7">
        <v>267.84</v>
      </c>
      <c r="AA7" s="130"/>
      <c r="AB7" s="17"/>
      <c r="AC7" s="21"/>
      <c r="AD7" s="85"/>
      <c r="AE7" s="17"/>
      <c r="AF7" s="21"/>
      <c r="AG7" s="85"/>
      <c r="AH7" s="96"/>
      <c r="AI7" s="21"/>
      <c r="AJ7" s="135"/>
      <c r="AK7" s="17"/>
      <c r="AL7" s="21"/>
      <c r="AM7" s="130"/>
      <c r="AN7" s="17"/>
      <c r="AO7" s="21"/>
    </row>
    <row r="8" spans="1:41" ht="33.75" customHeight="1">
      <c r="A8" s="152" t="s">
        <v>66</v>
      </c>
      <c r="B8" s="10" t="s">
        <v>23</v>
      </c>
      <c r="C8" s="155">
        <v>409</v>
      </c>
      <c r="D8" s="10" t="s">
        <v>41</v>
      </c>
      <c r="E8" s="64"/>
      <c r="F8" s="82" t="s">
        <v>220</v>
      </c>
      <c r="G8" s="17">
        <v>1661</v>
      </c>
      <c r="H8" s="21">
        <v>235.77</v>
      </c>
      <c r="I8" s="103" t="s">
        <v>247</v>
      </c>
      <c r="J8" s="17">
        <v>1591</v>
      </c>
      <c r="K8" s="68">
        <v>228.43</v>
      </c>
      <c r="L8" s="82" t="s">
        <v>263</v>
      </c>
      <c r="M8" s="17">
        <v>1419</v>
      </c>
      <c r="N8" s="68">
        <v>214.13</v>
      </c>
      <c r="O8" s="87" t="s">
        <v>289</v>
      </c>
      <c r="P8">
        <v>1465</v>
      </c>
      <c r="Q8" s="70">
        <v>219.64</v>
      </c>
      <c r="R8" s="82" t="s">
        <v>309</v>
      </c>
      <c r="S8" s="17">
        <v>1358</v>
      </c>
      <c r="T8" s="68">
        <v>207.13</v>
      </c>
      <c r="U8" s="82" t="s">
        <v>332</v>
      </c>
      <c r="V8" s="17">
        <v>2010</v>
      </c>
      <c r="W8" s="68">
        <v>280.01</v>
      </c>
      <c r="X8" s="82" t="s">
        <v>348</v>
      </c>
      <c r="Y8" s="17">
        <v>1988</v>
      </c>
      <c r="Z8" s="21">
        <v>279.37</v>
      </c>
      <c r="AA8" s="130"/>
      <c r="AB8" s="17"/>
      <c r="AC8" s="21"/>
      <c r="AD8" s="85"/>
      <c r="AE8" s="17"/>
      <c r="AF8" s="21"/>
      <c r="AG8" s="85"/>
      <c r="AH8" s="17"/>
      <c r="AI8" s="21"/>
      <c r="AJ8" s="135"/>
      <c r="AK8" s="96"/>
      <c r="AL8" s="21"/>
      <c r="AM8" s="130"/>
      <c r="AN8" s="17"/>
      <c r="AO8" s="21"/>
    </row>
    <row r="9" spans="1:41" ht="33.75" customHeight="1">
      <c r="A9" s="152" t="s">
        <v>32</v>
      </c>
      <c r="B9" s="10" t="s">
        <v>209</v>
      </c>
      <c r="C9" s="155">
        <v>409</v>
      </c>
      <c r="D9" s="10" t="s">
        <v>49</v>
      </c>
      <c r="E9" s="64"/>
      <c r="F9" s="82" t="s">
        <v>220</v>
      </c>
      <c r="G9" s="17">
        <v>7959</v>
      </c>
      <c r="H9" s="21">
        <v>900.45</v>
      </c>
      <c r="I9" s="103" t="s">
        <v>247</v>
      </c>
      <c r="J9" s="17">
        <v>6759</v>
      </c>
      <c r="K9" s="68">
        <v>771.65</v>
      </c>
      <c r="L9" s="82" t="s">
        <v>263</v>
      </c>
      <c r="M9" s="17">
        <v>2622</v>
      </c>
      <c r="N9" s="68">
        <v>331.47</v>
      </c>
      <c r="O9" s="87" t="s">
        <v>289</v>
      </c>
      <c r="P9" s="17">
        <v>2519</v>
      </c>
      <c r="Q9" s="68">
        <v>320.72</v>
      </c>
      <c r="R9" s="82" t="s">
        <v>309</v>
      </c>
      <c r="S9" s="17">
        <v>3327</v>
      </c>
      <c r="T9" s="68">
        <v>409.12</v>
      </c>
      <c r="U9" s="82" t="s">
        <v>332</v>
      </c>
      <c r="V9" s="17">
        <v>4997</v>
      </c>
      <c r="W9" s="68">
        <v>595.52</v>
      </c>
      <c r="X9" s="82" t="s">
        <v>348</v>
      </c>
      <c r="Y9" s="17">
        <v>5430</v>
      </c>
      <c r="Z9" s="21">
        <v>648.26</v>
      </c>
      <c r="AA9" s="130"/>
      <c r="AB9" s="17"/>
      <c r="AC9" s="21"/>
      <c r="AD9" s="85"/>
      <c r="AE9" s="17"/>
      <c r="AF9" s="21"/>
      <c r="AG9" s="130"/>
      <c r="AH9" s="17"/>
      <c r="AI9" s="21"/>
      <c r="AJ9" s="135"/>
      <c r="AK9" s="17"/>
      <c r="AL9" s="21"/>
      <c r="AM9" s="130"/>
      <c r="AN9" s="17"/>
      <c r="AO9" s="21"/>
    </row>
    <row r="10" spans="1:41" ht="33.75" customHeight="1">
      <c r="A10" s="152" t="s">
        <v>64</v>
      </c>
      <c r="B10" s="10" t="s">
        <v>35</v>
      </c>
      <c r="C10" s="155">
        <v>409</v>
      </c>
      <c r="D10" s="10" t="s">
        <v>42</v>
      </c>
      <c r="E10" s="64"/>
      <c r="F10" s="82" t="s">
        <v>220</v>
      </c>
      <c r="G10" s="17">
        <v>2547</v>
      </c>
      <c r="H10" s="21">
        <v>330.77</v>
      </c>
      <c r="I10" s="103" t="s">
        <v>247</v>
      </c>
      <c r="J10" s="17">
        <v>2126</v>
      </c>
      <c r="K10" s="68" t="s">
        <v>248</v>
      </c>
      <c r="L10" s="82" t="s">
        <v>263</v>
      </c>
      <c r="M10" s="17">
        <v>1677</v>
      </c>
      <c r="N10" s="68">
        <v>241.952</v>
      </c>
      <c r="O10" s="87" t="s">
        <v>289</v>
      </c>
      <c r="P10" s="17">
        <v>1549</v>
      </c>
      <c r="Q10" s="68">
        <v>228.17</v>
      </c>
      <c r="R10" s="82" t="s">
        <v>309</v>
      </c>
      <c r="S10" s="17">
        <v>1882</v>
      </c>
      <c r="T10" s="68">
        <v>264.35</v>
      </c>
      <c r="U10" s="82" t="s">
        <v>332</v>
      </c>
      <c r="V10" s="17">
        <v>2635</v>
      </c>
      <c r="W10" s="68">
        <v>348.56</v>
      </c>
      <c r="X10" s="82" t="s">
        <v>348</v>
      </c>
      <c r="Y10" s="17">
        <v>2644</v>
      </c>
      <c r="Z10" s="21">
        <v>351.89</v>
      </c>
      <c r="AA10" s="130"/>
      <c r="AB10" s="17"/>
      <c r="AC10" s="21"/>
      <c r="AD10" s="85"/>
      <c r="AE10" s="17"/>
      <c r="AF10" s="21"/>
      <c r="AG10" s="85"/>
      <c r="AH10" s="17"/>
      <c r="AI10" s="21"/>
      <c r="AJ10" s="135"/>
      <c r="AK10" s="17"/>
      <c r="AL10" s="21"/>
      <c r="AM10" s="130"/>
      <c r="AN10" s="17"/>
      <c r="AO10" s="21"/>
    </row>
    <row r="11" spans="1:41" ht="33.75" customHeight="1">
      <c r="A11" s="152" t="s">
        <v>66</v>
      </c>
      <c r="B11" s="10" t="s">
        <v>23</v>
      </c>
      <c r="C11" s="155">
        <v>409</v>
      </c>
      <c r="D11" s="10" t="s">
        <v>10</v>
      </c>
      <c r="E11" s="64"/>
      <c r="F11" s="82" t="s">
        <v>218</v>
      </c>
      <c r="G11" s="17">
        <v>139</v>
      </c>
      <c r="H11" s="21">
        <v>48.44</v>
      </c>
      <c r="I11" s="103" t="s">
        <v>241</v>
      </c>
      <c r="J11" s="17">
        <v>150</v>
      </c>
      <c r="K11" s="68">
        <v>49.66</v>
      </c>
      <c r="L11" s="82" t="s">
        <v>260</v>
      </c>
      <c r="M11" s="17">
        <v>93</v>
      </c>
      <c r="N11" s="68">
        <v>43.92</v>
      </c>
      <c r="O11" s="82" t="s">
        <v>286</v>
      </c>
      <c r="P11" s="17">
        <v>111</v>
      </c>
      <c r="Q11" s="68">
        <v>45.96</v>
      </c>
      <c r="R11" s="87" t="s">
        <v>323</v>
      </c>
      <c r="S11" s="17">
        <v>143</v>
      </c>
      <c r="T11" s="68">
        <v>49.44</v>
      </c>
      <c r="U11" s="82" t="s">
        <v>327</v>
      </c>
      <c r="V11" s="17">
        <v>223</v>
      </c>
      <c r="W11" s="68">
        <v>58.39</v>
      </c>
      <c r="X11" s="87" t="s">
        <v>346</v>
      </c>
      <c r="Y11" s="17">
        <v>201</v>
      </c>
      <c r="Z11" s="21">
        <v>56.16</v>
      </c>
      <c r="AA11" s="88"/>
      <c r="AD11" s="82"/>
      <c r="AE11" s="17"/>
      <c r="AF11" s="21"/>
      <c r="AG11" s="82"/>
      <c r="AH11" s="17"/>
      <c r="AI11" s="21"/>
      <c r="AJ11" s="82"/>
      <c r="AK11" s="17"/>
      <c r="AL11" s="21"/>
      <c r="AM11" s="130"/>
      <c r="AN11" s="17"/>
      <c r="AO11" s="21"/>
    </row>
    <row r="12" spans="1:41" ht="38.25" customHeight="1">
      <c r="A12" s="152" t="s">
        <v>21</v>
      </c>
      <c r="B12" s="11" t="s">
        <v>182</v>
      </c>
      <c r="C12" s="155">
        <v>409</v>
      </c>
      <c r="D12" s="11" t="s">
        <v>26</v>
      </c>
      <c r="E12" s="65"/>
      <c r="F12" s="87" t="s">
        <v>216</v>
      </c>
      <c r="G12" s="17">
        <v>2653</v>
      </c>
      <c r="H12" s="21">
        <v>311.24</v>
      </c>
      <c r="I12" s="103" t="s">
        <v>237</v>
      </c>
      <c r="J12" s="17">
        <v>2503</v>
      </c>
      <c r="K12" s="68">
        <v>292.5</v>
      </c>
      <c r="L12" s="82" t="s">
        <v>257</v>
      </c>
      <c r="M12" s="17">
        <v>2650</v>
      </c>
      <c r="N12" s="68">
        <v>308.72</v>
      </c>
      <c r="O12" s="82" t="s">
        <v>282</v>
      </c>
      <c r="P12" s="17">
        <v>2411</v>
      </c>
      <c r="Q12" s="68">
        <v>289.26</v>
      </c>
      <c r="R12" s="179" t="s">
        <v>324</v>
      </c>
      <c r="S12" s="71">
        <v>2081</v>
      </c>
      <c r="T12" s="70">
        <v>253.19</v>
      </c>
      <c r="U12" s="82" t="s">
        <v>321</v>
      </c>
      <c r="V12" s="17">
        <v>1780</v>
      </c>
      <c r="W12" s="68">
        <v>4</v>
      </c>
      <c r="X12" s="82" t="s">
        <v>343</v>
      </c>
      <c r="Y12" s="17">
        <v>1871</v>
      </c>
      <c r="Z12" s="21">
        <v>229.68</v>
      </c>
      <c r="AA12" s="131"/>
      <c r="AB12" s="17"/>
      <c r="AC12" s="21"/>
      <c r="AD12" s="130"/>
      <c r="AE12" s="17"/>
      <c r="AF12" s="21"/>
      <c r="AG12" s="130"/>
      <c r="AH12" s="17"/>
      <c r="AI12" s="21"/>
      <c r="AJ12" s="130"/>
      <c r="AK12" s="17"/>
      <c r="AL12" s="21"/>
      <c r="AM12" s="130"/>
      <c r="AN12" s="17"/>
      <c r="AO12" s="21"/>
    </row>
    <row r="13" spans="1:41" ht="33.75" customHeight="1">
      <c r="A13" s="152" t="s">
        <v>21</v>
      </c>
      <c r="B13" s="10" t="s">
        <v>25</v>
      </c>
      <c r="C13" s="155">
        <v>409</v>
      </c>
      <c r="D13" s="10" t="s">
        <v>24</v>
      </c>
      <c r="E13" s="64"/>
      <c r="F13" s="82" t="s">
        <v>236</v>
      </c>
      <c r="G13" s="17">
        <v>571</v>
      </c>
      <c r="H13" s="21">
        <v>102.02</v>
      </c>
      <c r="I13" s="103" t="s">
        <v>255</v>
      </c>
      <c r="J13" s="17">
        <v>298</v>
      </c>
      <c r="K13" s="68">
        <v>725.59</v>
      </c>
      <c r="L13" s="87" t="s">
        <v>281</v>
      </c>
      <c r="M13" s="17">
        <v>280</v>
      </c>
      <c r="N13" s="68">
        <v>71.86</v>
      </c>
      <c r="O13" s="82" t="s">
        <v>302</v>
      </c>
      <c r="P13" s="17">
        <v>250</v>
      </c>
      <c r="Q13" s="68">
        <v>68.65</v>
      </c>
      <c r="R13" s="82" t="s">
        <v>320</v>
      </c>
      <c r="S13" s="17">
        <v>515</v>
      </c>
      <c r="T13" s="68">
        <v>97.82</v>
      </c>
      <c r="U13" s="82" t="s">
        <v>335</v>
      </c>
      <c r="V13" s="17">
        <v>530</v>
      </c>
      <c r="W13" s="68">
        <v>99.69</v>
      </c>
      <c r="X13" s="82" t="s">
        <v>362</v>
      </c>
      <c r="Y13" s="17">
        <v>685</v>
      </c>
      <c r="Z13" s="21">
        <v>117.6</v>
      </c>
      <c r="AA13" s="130"/>
      <c r="AB13" s="17"/>
      <c r="AC13" s="21"/>
      <c r="AD13" s="130"/>
      <c r="AE13" s="17"/>
      <c r="AF13" s="21"/>
      <c r="AG13" s="130"/>
      <c r="AH13" s="17"/>
      <c r="AI13" s="21"/>
      <c r="AJ13" s="130"/>
      <c r="AK13" s="17"/>
      <c r="AL13" s="21"/>
      <c r="AM13" s="135"/>
      <c r="AN13" s="17"/>
      <c r="AO13" s="21"/>
    </row>
    <row r="14" spans="1:41" ht="33.75" customHeight="1">
      <c r="A14" s="152" t="s">
        <v>64</v>
      </c>
      <c r="B14" s="10" t="s">
        <v>35</v>
      </c>
      <c r="C14" s="155">
        <v>409</v>
      </c>
      <c r="D14" s="10" t="s">
        <v>43</v>
      </c>
      <c r="E14" s="64"/>
      <c r="F14" s="82" t="s">
        <v>220</v>
      </c>
      <c r="G14" s="17">
        <v>112</v>
      </c>
      <c r="H14" s="21">
        <v>34.1</v>
      </c>
      <c r="I14" s="103" t="s">
        <v>247</v>
      </c>
      <c r="J14" s="17">
        <v>117</v>
      </c>
      <c r="K14" s="68">
        <v>34.65</v>
      </c>
      <c r="L14" s="82" t="s">
        <v>263</v>
      </c>
      <c r="M14" s="17">
        <v>111</v>
      </c>
      <c r="N14" s="68">
        <v>34.3</v>
      </c>
      <c r="O14" s="87" t="s">
        <v>289</v>
      </c>
      <c r="P14" s="17">
        <v>95</v>
      </c>
      <c r="Q14" s="68">
        <v>32.56</v>
      </c>
      <c r="R14" s="82" t="s">
        <v>309</v>
      </c>
      <c r="S14" s="17">
        <v>69</v>
      </c>
      <c r="T14" s="68">
        <v>29.64</v>
      </c>
      <c r="U14" s="82" t="s">
        <v>332</v>
      </c>
      <c r="V14" s="96">
        <v>71</v>
      </c>
      <c r="W14" s="68">
        <v>29.88</v>
      </c>
      <c r="X14" s="82" t="s">
        <v>348</v>
      </c>
      <c r="Y14" s="17">
        <v>71</v>
      </c>
      <c r="Z14" s="21">
        <v>29.94</v>
      </c>
      <c r="AA14" s="130"/>
      <c r="AB14" s="17"/>
      <c r="AC14" s="21"/>
      <c r="AD14" s="85"/>
      <c r="AE14" s="17"/>
      <c r="AF14" s="21"/>
      <c r="AG14" s="85"/>
      <c r="AH14" s="17"/>
      <c r="AI14" s="21"/>
      <c r="AJ14" s="135"/>
      <c r="AK14" s="17"/>
      <c r="AL14" s="21"/>
      <c r="AM14" s="130"/>
      <c r="AN14" s="17"/>
      <c r="AO14" s="21"/>
    </row>
    <row r="15" spans="1:41" ht="33.75" customHeight="1">
      <c r="A15" s="152" t="s">
        <v>15</v>
      </c>
      <c r="B15" s="10" t="s">
        <v>16</v>
      </c>
      <c r="C15" s="155">
        <v>409</v>
      </c>
      <c r="D15" s="10" t="s">
        <v>17</v>
      </c>
      <c r="E15" s="64"/>
      <c r="F15" s="87" t="s">
        <v>216</v>
      </c>
      <c r="G15" s="17">
        <v>14</v>
      </c>
      <c r="H15" s="21">
        <v>23.53</v>
      </c>
      <c r="I15" s="141" t="s">
        <v>238</v>
      </c>
      <c r="J15" s="17">
        <v>1</v>
      </c>
      <c r="K15" s="68">
        <v>22.11</v>
      </c>
      <c r="L15" s="82" t="s">
        <v>258</v>
      </c>
      <c r="M15" s="17">
        <v>1</v>
      </c>
      <c r="N15" s="68">
        <v>22.11</v>
      </c>
      <c r="O15" s="82" t="s">
        <v>282</v>
      </c>
      <c r="P15" s="17">
        <v>0</v>
      </c>
      <c r="Q15" s="68">
        <v>22</v>
      </c>
      <c r="R15" s="208" t="s">
        <v>324</v>
      </c>
      <c r="S15" s="71">
        <v>1</v>
      </c>
      <c r="T15" s="70">
        <v>22.11</v>
      </c>
      <c r="U15" s="82" t="s">
        <v>321</v>
      </c>
      <c r="V15" s="17">
        <v>0</v>
      </c>
      <c r="W15" s="68">
        <v>22</v>
      </c>
      <c r="X15" s="82" t="s">
        <v>343</v>
      </c>
      <c r="Y15" s="17">
        <v>1</v>
      </c>
      <c r="Z15" s="21">
        <v>22.11</v>
      </c>
      <c r="AA15" s="131"/>
      <c r="AB15" s="17"/>
      <c r="AC15" s="21"/>
      <c r="AD15" s="130"/>
      <c r="AE15" s="17"/>
      <c r="AF15" s="21"/>
      <c r="AG15" s="130"/>
      <c r="AH15" s="17"/>
      <c r="AI15" s="21"/>
      <c r="AJ15" s="130"/>
      <c r="AK15" s="17"/>
      <c r="AL15" s="21"/>
      <c r="AM15" s="130"/>
      <c r="AN15" s="17"/>
      <c r="AO15" s="21"/>
    </row>
    <row r="16" spans="1:41" ht="33.75" customHeight="1">
      <c r="A16" s="152" t="s">
        <v>44</v>
      </c>
      <c r="B16" s="10" t="s">
        <v>45</v>
      </c>
      <c r="C16" s="155">
        <v>409</v>
      </c>
      <c r="D16" s="10" t="s">
        <v>46</v>
      </c>
      <c r="E16" s="64"/>
      <c r="F16" s="82" t="s">
        <v>220</v>
      </c>
      <c r="G16" s="71">
        <v>4928</v>
      </c>
      <c r="H16" s="142">
        <v>568.25</v>
      </c>
      <c r="I16" s="103" t="s">
        <v>247</v>
      </c>
      <c r="J16" s="17">
        <v>4211</v>
      </c>
      <c r="K16" s="68">
        <v>491.3</v>
      </c>
      <c r="L16" s="82" t="s">
        <v>263</v>
      </c>
      <c r="M16" s="17">
        <v>3479</v>
      </c>
      <c r="N16" s="68">
        <v>418.46</v>
      </c>
      <c r="O16" s="87" t="s">
        <v>289</v>
      </c>
      <c r="P16" s="17">
        <v>3422</v>
      </c>
      <c r="Q16" s="68">
        <v>412.99</v>
      </c>
      <c r="R16" s="82" t="s">
        <v>309</v>
      </c>
      <c r="S16" s="17">
        <v>3172</v>
      </c>
      <c r="T16" s="68">
        <v>383.95</v>
      </c>
      <c r="U16" s="82" t="s">
        <v>332</v>
      </c>
      <c r="V16" s="17">
        <v>4044</v>
      </c>
      <c r="W16" s="68">
        <v>481.69</v>
      </c>
      <c r="X16" s="82" t="s">
        <v>348</v>
      </c>
      <c r="Y16" s="17">
        <v>3880</v>
      </c>
      <c r="Z16" s="21">
        <v>466.76</v>
      </c>
      <c r="AA16" s="130"/>
      <c r="AB16" s="17"/>
      <c r="AC16" s="21"/>
      <c r="AD16" s="85"/>
      <c r="AE16" s="17"/>
      <c r="AF16" s="21"/>
      <c r="AG16" s="85"/>
      <c r="AH16" s="17"/>
      <c r="AI16" s="21"/>
      <c r="AJ16" s="135"/>
      <c r="AK16" s="17"/>
      <c r="AL16" s="21"/>
      <c r="AM16" s="130"/>
      <c r="AN16" s="17"/>
      <c r="AO16" s="21"/>
    </row>
    <row r="17" spans="1:41" ht="33.75" customHeight="1">
      <c r="A17" s="152" t="s">
        <v>13</v>
      </c>
      <c r="B17" s="10" t="s">
        <v>23</v>
      </c>
      <c r="C17" s="155">
        <v>409</v>
      </c>
      <c r="D17" s="10" t="s">
        <v>14</v>
      </c>
      <c r="E17" s="64"/>
      <c r="F17" s="87" t="s">
        <v>216</v>
      </c>
      <c r="G17" s="17">
        <v>2767</v>
      </c>
      <c r="H17" s="21">
        <v>323.67</v>
      </c>
      <c r="I17" s="103" t="s">
        <v>238</v>
      </c>
      <c r="J17" s="17">
        <v>2741</v>
      </c>
      <c r="K17" s="68">
        <v>318.22</v>
      </c>
      <c r="L17" s="82" t="s">
        <v>258</v>
      </c>
      <c r="M17" s="17">
        <v>2473</v>
      </c>
      <c r="N17" s="68">
        <v>289.57</v>
      </c>
      <c r="O17" s="82" t="s">
        <v>282</v>
      </c>
      <c r="P17" s="17">
        <v>2113</v>
      </c>
      <c r="Q17" s="68">
        <v>256.23</v>
      </c>
      <c r="R17" s="179" t="s">
        <v>324</v>
      </c>
      <c r="S17" s="71">
        <v>1926</v>
      </c>
      <c r="T17" s="70">
        <v>235.97</v>
      </c>
      <c r="U17" s="82" t="s">
        <v>321</v>
      </c>
      <c r="V17" s="17">
        <v>1988</v>
      </c>
      <c r="W17" s="68">
        <v>242.08</v>
      </c>
      <c r="X17" s="82" t="s">
        <v>343</v>
      </c>
      <c r="Y17" s="17">
        <v>2062</v>
      </c>
      <c r="Z17" s="21">
        <v>250.89</v>
      </c>
      <c r="AA17" s="131"/>
      <c r="AB17" s="17"/>
      <c r="AC17" s="21"/>
      <c r="AD17" s="130"/>
      <c r="AE17" s="17"/>
      <c r="AF17" s="21"/>
      <c r="AG17" s="136"/>
      <c r="AH17" s="17"/>
      <c r="AI17" s="21"/>
      <c r="AJ17" s="130"/>
      <c r="AK17" s="17"/>
      <c r="AL17" s="21"/>
      <c r="AM17" s="130"/>
      <c r="AN17" s="17"/>
      <c r="AO17" s="21"/>
    </row>
    <row r="18" spans="1:41" ht="33.75" customHeight="1">
      <c r="A18" s="152" t="s">
        <v>18</v>
      </c>
      <c r="B18" s="10" t="s">
        <v>19</v>
      </c>
      <c r="C18" s="155">
        <v>409</v>
      </c>
      <c r="D18" s="10" t="s">
        <v>20</v>
      </c>
      <c r="E18" s="64"/>
      <c r="F18" s="87" t="s">
        <v>216</v>
      </c>
      <c r="G18" s="17">
        <v>7200</v>
      </c>
      <c r="H18" s="99">
        <v>806.97</v>
      </c>
      <c r="I18" s="103" t="s">
        <v>237</v>
      </c>
      <c r="J18" s="17">
        <v>8240</v>
      </c>
      <c r="K18" s="68">
        <v>912.5</v>
      </c>
      <c r="L18" s="82" t="s">
        <v>257</v>
      </c>
      <c r="M18" s="17">
        <v>8880</v>
      </c>
      <c r="N18" s="68">
        <v>982.78</v>
      </c>
      <c r="O18" s="82" t="s">
        <v>282</v>
      </c>
      <c r="P18" s="17">
        <v>8560</v>
      </c>
      <c r="Q18" s="68">
        <v>970.88</v>
      </c>
      <c r="R18" s="179" t="s">
        <v>324</v>
      </c>
      <c r="S18" s="71">
        <v>6480</v>
      </c>
      <c r="T18" s="70">
        <v>741.9</v>
      </c>
      <c r="U18" s="82" t="s">
        <v>321</v>
      </c>
      <c r="V18" s="17">
        <v>8760</v>
      </c>
      <c r="W18" s="68">
        <v>991.78</v>
      </c>
      <c r="X18" s="82" t="s">
        <v>343</v>
      </c>
      <c r="Y18" s="17">
        <v>9520</v>
      </c>
      <c r="Z18" s="21">
        <v>1078.73</v>
      </c>
      <c r="AA18" s="131"/>
      <c r="AB18" s="17"/>
      <c r="AC18" s="21"/>
      <c r="AD18" s="130"/>
      <c r="AE18" s="17"/>
      <c r="AF18" s="21"/>
      <c r="AG18" s="130"/>
      <c r="AH18" s="17"/>
      <c r="AI18" s="21"/>
      <c r="AJ18" s="130"/>
      <c r="AK18" s="17"/>
      <c r="AL18" s="21"/>
      <c r="AM18" s="130"/>
      <c r="AN18" s="17"/>
      <c r="AO18" s="21"/>
    </row>
    <row r="19" spans="1:41" ht="33.75" customHeight="1">
      <c r="A19" s="152" t="s">
        <v>38</v>
      </c>
      <c r="B19" s="10" t="s">
        <v>39</v>
      </c>
      <c r="C19" s="155">
        <v>409</v>
      </c>
      <c r="D19" s="10" t="s">
        <v>47</v>
      </c>
      <c r="E19" s="64"/>
      <c r="F19" s="82" t="s">
        <v>220</v>
      </c>
      <c r="G19" s="17">
        <v>2437</v>
      </c>
      <c r="H19" s="99">
        <v>285.36</v>
      </c>
      <c r="I19" s="103" t="s">
        <v>247</v>
      </c>
      <c r="J19" s="17">
        <v>2087</v>
      </c>
      <c r="K19" s="68">
        <v>247.81</v>
      </c>
      <c r="L19" s="82" t="s">
        <v>263</v>
      </c>
      <c r="M19" s="17">
        <v>1829</v>
      </c>
      <c r="N19" s="68">
        <v>224.75</v>
      </c>
      <c r="O19" s="87" t="s">
        <v>289</v>
      </c>
      <c r="P19" s="17">
        <v>1862</v>
      </c>
      <c r="Q19" s="68">
        <v>228.86</v>
      </c>
      <c r="R19" s="82" t="s">
        <v>309</v>
      </c>
      <c r="S19" s="17">
        <v>1344</v>
      </c>
      <c r="T19" s="68">
        <v>170.78</v>
      </c>
      <c r="U19" s="82" t="s">
        <v>332</v>
      </c>
      <c r="V19" s="17">
        <v>1187</v>
      </c>
      <c r="W19" s="68">
        <v>153.76</v>
      </c>
      <c r="X19" s="82" t="s">
        <v>348</v>
      </c>
      <c r="Y19" s="17">
        <v>1159</v>
      </c>
      <c r="Z19" s="21">
        <v>151.61</v>
      </c>
      <c r="AA19" s="130"/>
      <c r="AB19" s="17"/>
      <c r="AC19" s="21"/>
      <c r="AD19" s="85"/>
      <c r="AE19" s="17"/>
      <c r="AF19" s="21"/>
      <c r="AG19" s="85"/>
      <c r="AH19" s="17"/>
      <c r="AI19" s="21"/>
      <c r="AJ19" s="135"/>
      <c r="AK19" s="17"/>
      <c r="AL19" s="21"/>
      <c r="AM19" s="130"/>
      <c r="AN19" s="71"/>
      <c r="AO19" s="142"/>
    </row>
    <row r="20" spans="1:41" ht="33.75" customHeight="1">
      <c r="A20" s="152" t="s">
        <v>38</v>
      </c>
      <c r="B20" s="10" t="s">
        <v>39</v>
      </c>
      <c r="C20" s="155">
        <v>409</v>
      </c>
      <c r="D20" s="10" t="s">
        <v>48</v>
      </c>
      <c r="E20" s="64"/>
      <c r="F20" s="82" t="s">
        <v>220</v>
      </c>
      <c r="G20" s="17">
        <v>329</v>
      </c>
      <c r="H20" s="21">
        <v>71.24</v>
      </c>
      <c r="I20" s="103" t="s">
        <v>247</v>
      </c>
      <c r="J20" s="17">
        <v>152</v>
      </c>
      <c r="K20" s="68">
        <v>40.2</v>
      </c>
      <c r="L20" s="82" t="s">
        <v>263</v>
      </c>
      <c r="M20" s="17">
        <v>95</v>
      </c>
      <c r="N20" s="68">
        <v>38.88</v>
      </c>
      <c r="O20" s="87" t="s">
        <v>289</v>
      </c>
      <c r="P20" s="17">
        <v>88</v>
      </c>
      <c r="Q20" s="68">
        <v>38.69</v>
      </c>
      <c r="R20" s="82" t="s">
        <v>309</v>
      </c>
      <c r="S20" s="17">
        <v>96</v>
      </c>
      <c r="T20" s="68">
        <v>43.43</v>
      </c>
      <c r="U20" s="82" t="s">
        <v>333</v>
      </c>
      <c r="V20" s="17">
        <v>139</v>
      </c>
      <c r="W20" s="68">
        <v>48.24</v>
      </c>
      <c r="X20" s="82" t="s">
        <v>349</v>
      </c>
      <c r="Y20" s="17">
        <v>138</v>
      </c>
      <c r="Z20" s="21">
        <v>48.28</v>
      </c>
      <c r="AA20" s="104"/>
      <c r="AB20" s="17"/>
      <c r="AC20" s="21"/>
      <c r="AD20" s="85"/>
      <c r="AE20" s="17"/>
      <c r="AF20" s="21"/>
      <c r="AG20" s="85"/>
      <c r="AH20" s="17"/>
      <c r="AI20" s="17"/>
      <c r="AJ20" s="135"/>
      <c r="AK20" s="17"/>
      <c r="AL20" s="21"/>
      <c r="AM20" s="130"/>
      <c r="AN20" s="17"/>
      <c r="AO20" s="21"/>
    </row>
    <row r="21" spans="1:41" ht="33.75" customHeight="1">
      <c r="A21" s="152" t="s">
        <v>34</v>
      </c>
      <c r="B21" s="10" t="s">
        <v>16</v>
      </c>
      <c r="C21" s="155">
        <v>409</v>
      </c>
      <c r="D21" s="10" t="s">
        <v>68</v>
      </c>
      <c r="E21" s="64"/>
      <c r="F21" s="87" t="s">
        <v>216</v>
      </c>
      <c r="G21" s="17">
        <v>451</v>
      </c>
      <c r="H21" s="21">
        <v>71.17</v>
      </c>
      <c r="I21" s="103" t="s">
        <v>238</v>
      </c>
      <c r="J21" s="17">
        <v>410</v>
      </c>
      <c r="K21" s="68">
        <v>66.31</v>
      </c>
      <c r="L21" s="82" t="s">
        <v>258</v>
      </c>
      <c r="M21" s="17">
        <v>270</v>
      </c>
      <c r="N21" s="68">
        <v>51.22</v>
      </c>
      <c r="O21" s="82" t="s">
        <v>282</v>
      </c>
      <c r="P21" s="17">
        <v>214</v>
      </c>
      <c r="Q21" s="68">
        <v>45.72</v>
      </c>
      <c r="R21" s="179" t="s">
        <v>324</v>
      </c>
      <c r="S21" s="71">
        <v>208</v>
      </c>
      <c r="T21" s="70">
        <v>45.11</v>
      </c>
      <c r="U21" s="82" t="s">
        <v>321</v>
      </c>
      <c r="V21" s="17">
        <v>255</v>
      </c>
      <c r="W21" s="68">
        <v>50.23</v>
      </c>
      <c r="X21" s="82" t="s">
        <v>343</v>
      </c>
      <c r="Y21" s="17">
        <v>275</v>
      </c>
      <c r="Z21" s="21">
        <v>52.53</v>
      </c>
      <c r="AA21" s="131"/>
      <c r="AB21" s="17"/>
      <c r="AC21" s="99"/>
      <c r="AD21" s="130"/>
      <c r="AE21" s="17"/>
      <c r="AF21" s="21"/>
      <c r="AG21" s="136"/>
      <c r="AH21" s="17"/>
      <c r="AI21" s="21"/>
      <c r="AJ21" s="130"/>
      <c r="AK21" s="17"/>
      <c r="AL21" s="21"/>
      <c r="AM21" s="130"/>
      <c r="AN21" s="17"/>
      <c r="AO21" s="21"/>
    </row>
    <row r="22" spans="1:41" ht="33.75" customHeight="1">
      <c r="A22" s="152" t="s">
        <v>183</v>
      </c>
      <c r="B22" s="10" t="s">
        <v>81</v>
      </c>
      <c r="C22" s="155">
        <v>409</v>
      </c>
      <c r="D22" s="10" t="s">
        <v>82</v>
      </c>
      <c r="E22" s="64"/>
      <c r="F22" s="87" t="s">
        <v>216</v>
      </c>
      <c r="G22" s="17">
        <v>1322</v>
      </c>
      <c r="H22" s="21">
        <v>166.13</v>
      </c>
      <c r="I22" s="103" t="s">
        <v>249</v>
      </c>
      <c r="J22" s="17">
        <v>1236</v>
      </c>
      <c r="K22" s="68">
        <v>155.58</v>
      </c>
      <c r="L22" s="82" t="s">
        <v>264</v>
      </c>
      <c r="M22" s="17">
        <v>1264</v>
      </c>
      <c r="N22" s="68">
        <v>158.76</v>
      </c>
      <c r="O22" s="82" t="s">
        <v>282</v>
      </c>
      <c r="P22" s="17">
        <v>1150</v>
      </c>
      <c r="Q22" s="68">
        <v>308.24</v>
      </c>
      <c r="R22" s="82" t="s">
        <v>324</v>
      </c>
      <c r="S22" s="17">
        <v>1122</v>
      </c>
      <c r="T22" s="68">
        <v>146.65</v>
      </c>
      <c r="U22" s="82" t="s">
        <v>321</v>
      </c>
      <c r="V22" s="17">
        <v>1148</v>
      </c>
      <c r="W22" s="68">
        <v>149.09</v>
      </c>
      <c r="X22" s="82" t="s">
        <v>343</v>
      </c>
      <c r="Y22" s="17">
        <v>1015</v>
      </c>
      <c r="Z22" s="21">
        <v>134.67</v>
      </c>
      <c r="AA22" s="131"/>
      <c r="AB22" s="17"/>
      <c r="AC22" s="21"/>
      <c r="AD22" s="85"/>
      <c r="AE22" s="17"/>
      <c r="AF22" s="21"/>
      <c r="AG22" s="135"/>
      <c r="AH22" s="17"/>
      <c r="AI22" s="21"/>
      <c r="AJ22" s="130"/>
      <c r="AK22" s="17"/>
      <c r="AL22" s="21"/>
      <c r="AM22" s="130"/>
      <c r="AN22" s="17"/>
      <c r="AO22" s="21"/>
    </row>
    <row r="23" spans="1:41" ht="33.75" customHeight="1">
      <c r="A23" s="153" t="s">
        <v>65</v>
      </c>
      <c r="B23" s="72" t="s">
        <v>91</v>
      </c>
      <c r="C23" s="156">
        <v>409</v>
      </c>
      <c r="D23" s="72" t="s">
        <v>94</v>
      </c>
      <c r="E23" s="90"/>
      <c r="F23" s="87" t="s">
        <v>216</v>
      </c>
      <c r="G23" s="74">
        <v>2872</v>
      </c>
      <c r="H23" s="75">
        <v>407.24</v>
      </c>
      <c r="I23" s="125" t="s">
        <v>237</v>
      </c>
      <c r="J23" s="74">
        <v>3474</v>
      </c>
      <c r="K23" s="76">
        <v>468.95</v>
      </c>
      <c r="L23" s="82" t="s">
        <v>257</v>
      </c>
      <c r="M23" s="74">
        <v>3156</v>
      </c>
      <c r="N23" s="76">
        <v>435.07</v>
      </c>
      <c r="O23" s="82" t="s">
        <v>282</v>
      </c>
      <c r="P23" s="74">
        <v>2739</v>
      </c>
      <c r="Q23" s="76">
        <v>398.98</v>
      </c>
      <c r="R23" s="82" t="s">
        <v>322</v>
      </c>
      <c r="S23" s="74">
        <v>2693</v>
      </c>
      <c r="T23" s="76">
        <v>394.71</v>
      </c>
      <c r="U23" s="86" t="s">
        <v>321</v>
      </c>
      <c r="V23" s="74">
        <v>3796</v>
      </c>
      <c r="W23" s="76">
        <v>515.49</v>
      </c>
      <c r="X23" s="82" t="s">
        <v>343</v>
      </c>
      <c r="Y23" s="74">
        <v>5106</v>
      </c>
      <c r="Z23" s="75">
        <v>662.22</v>
      </c>
      <c r="AA23" s="131"/>
      <c r="AB23" s="74"/>
      <c r="AC23" s="75"/>
      <c r="AD23" s="131"/>
      <c r="AE23" s="74"/>
      <c r="AF23" s="75"/>
      <c r="AG23" s="130"/>
      <c r="AH23" s="74"/>
      <c r="AI23" s="75"/>
      <c r="AJ23" s="130"/>
      <c r="AK23" s="74"/>
      <c r="AL23" s="75"/>
      <c r="AM23" s="131"/>
      <c r="AN23" s="74"/>
      <c r="AO23" s="75"/>
    </row>
    <row r="24" spans="1:41" ht="33.75" customHeight="1">
      <c r="A24" s="152" t="s">
        <v>64</v>
      </c>
      <c r="B24" s="218" t="s">
        <v>190</v>
      </c>
      <c r="C24" s="155">
        <v>409</v>
      </c>
      <c r="D24" s="10" t="s">
        <v>191</v>
      </c>
      <c r="E24" s="10"/>
      <c r="F24" s="104" t="s">
        <v>236</v>
      </c>
      <c r="G24" s="17">
        <v>4072</v>
      </c>
      <c r="H24" s="138">
        <v>462.06</v>
      </c>
      <c r="I24" s="127" t="s">
        <v>256</v>
      </c>
      <c r="J24" s="17">
        <v>4102</v>
      </c>
      <c r="K24" s="77">
        <v>465.82</v>
      </c>
      <c r="L24" s="104" t="s">
        <v>280</v>
      </c>
      <c r="M24" s="17">
        <v>3389</v>
      </c>
      <c r="N24" s="77">
        <v>397.68</v>
      </c>
      <c r="O24" s="104" t="s">
        <v>303</v>
      </c>
      <c r="P24" s="17">
        <v>3379</v>
      </c>
      <c r="Q24" s="77">
        <v>397.39</v>
      </c>
      <c r="R24" s="104" t="s">
        <v>320</v>
      </c>
      <c r="S24" s="17">
        <v>3530</v>
      </c>
      <c r="T24" s="77">
        <v>412.79</v>
      </c>
      <c r="U24" s="82" t="s">
        <v>335</v>
      </c>
      <c r="V24" s="17">
        <v>3364</v>
      </c>
      <c r="W24" s="21">
        <v>395.4</v>
      </c>
      <c r="X24" s="128" t="s">
        <v>362</v>
      </c>
      <c r="Y24" s="17">
        <v>3361</v>
      </c>
      <c r="Z24" s="17">
        <v>397.87</v>
      </c>
      <c r="AA24" s="85"/>
      <c r="AB24" s="17"/>
      <c r="AC24" s="17"/>
      <c r="AD24" s="137"/>
      <c r="AE24" s="17"/>
      <c r="AF24" s="17"/>
      <c r="AG24" s="85"/>
      <c r="AH24" s="17"/>
      <c r="AI24" s="17"/>
      <c r="AJ24" s="85"/>
      <c r="AK24" s="17"/>
      <c r="AL24" s="17"/>
      <c r="AM24" s="85"/>
      <c r="AN24" s="17"/>
      <c r="AO24" s="17"/>
    </row>
    <row r="25" spans="1:39" s="17" customFormat="1" ht="33.75" customHeight="1">
      <c r="A25" s="152" t="s">
        <v>64</v>
      </c>
      <c r="B25" s="10" t="s">
        <v>189</v>
      </c>
      <c r="C25" s="155">
        <v>409</v>
      </c>
      <c r="D25" s="10" t="s">
        <v>188</v>
      </c>
      <c r="E25" s="10"/>
      <c r="F25" s="82" t="s">
        <v>220</v>
      </c>
      <c r="G25" s="17">
        <v>16</v>
      </c>
      <c r="H25" s="138">
        <v>23.73</v>
      </c>
      <c r="I25" s="103" t="s">
        <v>247</v>
      </c>
      <c r="J25" s="17">
        <v>29</v>
      </c>
      <c r="K25" s="77">
        <v>25.14</v>
      </c>
      <c r="L25" s="82" t="s">
        <v>263</v>
      </c>
      <c r="M25" s="17">
        <v>16</v>
      </c>
      <c r="N25" s="77">
        <v>23.78</v>
      </c>
      <c r="O25" s="87" t="s">
        <v>289</v>
      </c>
      <c r="P25" s="17">
        <v>15</v>
      </c>
      <c r="Q25" s="77">
        <v>23.67</v>
      </c>
      <c r="R25" s="82" t="s">
        <v>309</v>
      </c>
      <c r="S25" s="17">
        <v>14</v>
      </c>
      <c r="T25" s="77">
        <v>23.55</v>
      </c>
      <c r="U25" s="82" t="s">
        <v>332</v>
      </c>
      <c r="V25" s="81">
        <v>14</v>
      </c>
      <c r="W25" s="77">
        <v>23.56</v>
      </c>
      <c r="X25" s="82" t="s">
        <v>348</v>
      </c>
      <c r="Y25" s="17">
        <v>15</v>
      </c>
      <c r="Z25" s="17">
        <v>23.68</v>
      </c>
      <c r="AA25" s="104"/>
      <c r="AD25" s="85"/>
      <c r="AG25" s="85"/>
      <c r="AI25" s="138"/>
      <c r="AJ25" s="135"/>
      <c r="AM25" s="130"/>
    </row>
    <row r="26" spans="1:39" s="17" customFormat="1" ht="33.75" customHeight="1">
      <c r="A26" s="152" t="s">
        <v>64</v>
      </c>
      <c r="B26" s="10" t="s">
        <v>206</v>
      </c>
      <c r="C26" s="155">
        <v>409</v>
      </c>
      <c r="D26" s="10" t="s">
        <v>205</v>
      </c>
      <c r="E26" s="10"/>
      <c r="F26" s="82" t="s">
        <v>220</v>
      </c>
      <c r="G26" s="17">
        <v>51</v>
      </c>
      <c r="H26" s="138">
        <v>29.23</v>
      </c>
      <c r="I26" s="103" t="s">
        <v>247</v>
      </c>
      <c r="J26" s="17">
        <v>47</v>
      </c>
      <c r="K26" s="77">
        <v>28.78</v>
      </c>
      <c r="L26" s="82" t="s">
        <v>263</v>
      </c>
      <c r="M26" s="17">
        <v>45</v>
      </c>
      <c r="N26" s="77">
        <v>28.68</v>
      </c>
      <c r="O26" s="87" t="s">
        <v>289</v>
      </c>
      <c r="P26" s="17">
        <v>44</v>
      </c>
      <c r="Q26" s="77">
        <v>28.56</v>
      </c>
      <c r="R26" s="82" t="s">
        <v>309</v>
      </c>
      <c r="S26" s="17">
        <v>41</v>
      </c>
      <c r="T26" s="77">
        <v>28.2</v>
      </c>
      <c r="U26" s="82" t="s">
        <v>332</v>
      </c>
      <c r="V26" s="81">
        <v>46</v>
      </c>
      <c r="W26" s="77">
        <v>28.8</v>
      </c>
      <c r="X26" s="82" t="s">
        <v>348</v>
      </c>
      <c r="Y26" s="17">
        <v>45</v>
      </c>
      <c r="Z26" s="17">
        <v>28.72</v>
      </c>
      <c r="AA26" s="104"/>
      <c r="AD26" s="85"/>
      <c r="AG26" s="85"/>
      <c r="AJ26" s="135"/>
      <c r="AM26" s="130"/>
    </row>
    <row r="27" spans="1:23" s="22" customFormat="1" ht="15">
      <c r="A27" s="12"/>
      <c r="B27" s="12"/>
      <c r="C27" s="12"/>
      <c r="D27" s="12"/>
      <c r="E27" s="12"/>
      <c r="F27" s="124"/>
      <c r="J27" s="97"/>
      <c r="K27" s="69"/>
      <c r="N27" s="69"/>
      <c r="P27" s="97"/>
      <c r="Q27" s="69"/>
      <c r="T27" s="69"/>
      <c r="W27" s="69"/>
    </row>
    <row r="28" spans="1:23" s="22" customFormat="1" ht="15">
      <c r="A28" s="12"/>
      <c r="B28" s="12"/>
      <c r="C28" s="12"/>
      <c r="D28" s="12"/>
      <c r="E28" s="12"/>
      <c r="F28" s="124"/>
      <c r="J28" s="97"/>
      <c r="K28" s="69"/>
      <c r="N28" s="69"/>
      <c r="P28" s="97"/>
      <c r="Q28" s="69"/>
      <c r="T28" s="69"/>
      <c r="W28" s="69"/>
    </row>
    <row r="29" ht="15">
      <c r="P29" s="71"/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D1"/>
    <mergeCell ref="F1:W1"/>
    <mergeCell ref="F3:H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2"/>
  <sheetViews>
    <sheetView view="pageBreakPreview" zoomScaleSheetLayoutView="100" zoomScalePageLayoutView="0" workbookViewId="0" topLeftCell="A1">
      <pane xSplit="5" ySplit="4" topLeftCell="U5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Z9" sqref="Z9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0" style="5" customWidth="1"/>
    <col min="6" max="6" width="11.296875" style="0" customWidth="1"/>
    <col min="7" max="7" width="5.69921875" style="0" customWidth="1"/>
    <col min="8" max="8" width="9.19921875" style="70" customWidth="1"/>
    <col min="9" max="9" width="11.5" style="0" customWidth="1"/>
    <col min="10" max="10" width="7.59765625" style="0" customWidth="1"/>
    <col min="11" max="11" width="9.19921875" style="70" customWidth="1"/>
    <col min="12" max="12" width="11.69921875" style="0" customWidth="1"/>
    <col min="13" max="13" width="5.69921875" style="0" customWidth="1"/>
    <col min="14" max="14" width="9.19921875" style="70" customWidth="1"/>
    <col min="15" max="15" width="11.5" style="0" customWidth="1"/>
    <col min="16" max="16" width="5.69921875" style="0" customWidth="1"/>
    <col min="17" max="17" width="9.19921875" style="70" customWidth="1"/>
    <col min="18" max="18" width="11.5" style="0" customWidth="1"/>
    <col min="19" max="19" width="5.69921875" style="0" customWidth="1"/>
    <col min="20" max="20" width="9.19921875" style="70" customWidth="1"/>
    <col min="21" max="21" width="11.296875" style="0" customWidth="1"/>
    <col min="22" max="22" width="6.8984375" style="0" customWidth="1"/>
    <col min="23" max="23" width="10.5" style="70" customWidth="1"/>
    <col min="24" max="24" width="11.19921875" style="0" customWidth="1"/>
    <col min="25" max="25" width="10" style="0" customWidth="1"/>
    <col min="26" max="26" width="9.5" style="70" customWidth="1"/>
    <col min="27" max="27" width="9.59765625" style="0" customWidth="1"/>
    <col min="28" max="28" width="10" style="0" customWidth="1"/>
    <col min="29" max="29" width="10" style="70" customWidth="1"/>
    <col min="30" max="30" width="9.796875" style="0" customWidth="1"/>
    <col min="31" max="31" width="5.69921875" style="0" customWidth="1"/>
    <col min="32" max="32" width="9.19921875" style="70" customWidth="1"/>
    <col min="33" max="33" width="11.5" style="0" customWidth="1"/>
    <col min="34" max="34" width="5.69921875" style="0" customWidth="1"/>
    <col min="35" max="35" width="9.19921875" style="70" customWidth="1"/>
    <col min="36" max="36" width="12.5" style="0" customWidth="1"/>
    <col min="37" max="37" width="5.69921875" style="0" customWidth="1"/>
    <col min="38" max="38" width="9.19921875" style="70" customWidth="1"/>
    <col min="39" max="39" width="11.19921875" style="0" customWidth="1"/>
    <col min="40" max="40" width="5.69921875" style="0" customWidth="1"/>
    <col min="41" max="41" width="9.19921875" style="70" customWidth="1"/>
  </cols>
  <sheetData>
    <row r="1" spans="1:41" ht="15">
      <c r="A1" s="213" t="s">
        <v>57</v>
      </c>
      <c r="B1" s="213"/>
      <c r="C1" s="213"/>
      <c r="D1" s="213"/>
      <c r="E1" s="213"/>
      <c r="F1" s="214">
        <v>2018</v>
      </c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>
        <v>2017</v>
      </c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</row>
    <row r="2" spans="1:4" ht="15.75" thickBot="1">
      <c r="A2" s="3"/>
      <c r="C2" s="6"/>
      <c r="D2" s="6"/>
    </row>
    <row r="3" spans="2:41" ht="15.75" thickBot="1">
      <c r="B3" s="7"/>
      <c r="C3" s="7"/>
      <c r="D3" s="7"/>
      <c r="E3" s="7"/>
      <c r="F3" s="209" t="s">
        <v>112</v>
      </c>
      <c r="G3" s="210"/>
      <c r="H3" s="211"/>
      <c r="I3" s="209" t="s">
        <v>117</v>
      </c>
      <c r="J3" s="210"/>
      <c r="K3" s="211"/>
      <c r="L3" s="209" t="s">
        <v>118</v>
      </c>
      <c r="M3" s="210"/>
      <c r="N3" s="211"/>
      <c r="O3" s="209" t="s">
        <v>119</v>
      </c>
      <c r="P3" s="210"/>
      <c r="Q3" s="211"/>
      <c r="R3" s="209" t="s">
        <v>113</v>
      </c>
      <c r="S3" s="210"/>
      <c r="T3" s="211"/>
      <c r="U3" s="209" t="s">
        <v>120</v>
      </c>
      <c r="V3" s="210"/>
      <c r="W3" s="211"/>
      <c r="X3" s="209" t="s">
        <v>121</v>
      </c>
      <c r="Y3" s="210"/>
      <c r="Z3" s="211"/>
      <c r="AA3" s="209" t="s">
        <v>122</v>
      </c>
      <c r="AB3" s="210"/>
      <c r="AC3" s="211"/>
      <c r="AD3" s="209" t="s">
        <v>123</v>
      </c>
      <c r="AE3" s="210"/>
      <c r="AF3" s="211"/>
      <c r="AG3" s="209" t="s">
        <v>124</v>
      </c>
      <c r="AH3" s="210"/>
      <c r="AI3" s="211"/>
      <c r="AJ3" s="209" t="s">
        <v>125</v>
      </c>
      <c r="AK3" s="210"/>
      <c r="AL3" s="211"/>
      <c r="AM3" s="209" t="s">
        <v>126</v>
      </c>
      <c r="AN3" s="210"/>
      <c r="AO3" s="211"/>
    </row>
    <row r="4" spans="1:41" ht="15.75" thickBot="1">
      <c r="A4" s="177" t="s">
        <v>6</v>
      </c>
      <c r="B4" s="8" t="s">
        <v>0</v>
      </c>
      <c r="C4" s="154" t="s">
        <v>1</v>
      </c>
      <c r="D4" s="8" t="s">
        <v>129</v>
      </c>
      <c r="E4" s="178" t="s">
        <v>2</v>
      </c>
      <c r="F4" s="18" t="s">
        <v>114</v>
      </c>
      <c r="G4" s="19" t="s">
        <v>115</v>
      </c>
      <c r="H4" s="67" t="s">
        <v>116</v>
      </c>
      <c r="I4" s="18" t="s">
        <v>114</v>
      </c>
      <c r="J4" s="19" t="s">
        <v>115</v>
      </c>
      <c r="K4" s="67" t="s">
        <v>116</v>
      </c>
      <c r="L4" s="18" t="s">
        <v>114</v>
      </c>
      <c r="M4" s="19" t="s">
        <v>115</v>
      </c>
      <c r="N4" s="67" t="s">
        <v>116</v>
      </c>
      <c r="O4" s="18" t="s">
        <v>114</v>
      </c>
      <c r="P4" s="19" t="s">
        <v>115</v>
      </c>
      <c r="Q4" s="67" t="s">
        <v>116</v>
      </c>
      <c r="R4" s="18" t="s">
        <v>114</v>
      </c>
      <c r="S4" s="19" t="s">
        <v>115</v>
      </c>
      <c r="T4" s="67" t="s">
        <v>116</v>
      </c>
      <c r="U4" s="18" t="s">
        <v>114</v>
      </c>
      <c r="V4" s="19" t="s">
        <v>115</v>
      </c>
      <c r="W4" s="67" t="s">
        <v>116</v>
      </c>
      <c r="X4" s="18" t="s">
        <v>114</v>
      </c>
      <c r="Y4" s="19" t="s">
        <v>115</v>
      </c>
      <c r="Z4" s="67" t="s">
        <v>116</v>
      </c>
      <c r="AA4" s="18" t="s">
        <v>114</v>
      </c>
      <c r="AB4" s="19" t="s">
        <v>115</v>
      </c>
      <c r="AC4" s="67" t="s">
        <v>116</v>
      </c>
      <c r="AD4" s="18" t="s">
        <v>114</v>
      </c>
      <c r="AE4" s="19" t="s">
        <v>115</v>
      </c>
      <c r="AF4" s="67" t="s">
        <v>116</v>
      </c>
      <c r="AG4" s="18" t="s">
        <v>114</v>
      </c>
      <c r="AH4" s="19" t="s">
        <v>115</v>
      </c>
      <c r="AI4" s="67" t="s">
        <v>116</v>
      </c>
      <c r="AJ4" s="18" t="s">
        <v>114</v>
      </c>
      <c r="AK4" s="19" t="s">
        <v>115</v>
      </c>
      <c r="AL4" s="67" t="s">
        <v>116</v>
      </c>
      <c r="AM4" s="18" t="s">
        <v>114</v>
      </c>
      <c r="AN4" s="19" t="s">
        <v>115</v>
      </c>
      <c r="AO4" s="67" t="s">
        <v>116</v>
      </c>
    </row>
    <row r="5" spans="1:41" ht="49.5" customHeight="1">
      <c r="A5" s="158" t="s">
        <v>33</v>
      </c>
      <c r="B5" s="126" t="s">
        <v>18</v>
      </c>
      <c r="C5" s="152" t="s">
        <v>62</v>
      </c>
      <c r="D5" s="120">
        <v>412</v>
      </c>
      <c r="E5" s="162" t="s">
        <v>92</v>
      </c>
      <c r="F5" s="92" t="s">
        <v>228</v>
      </c>
      <c r="G5" s="78">
        <f>1517+60</f>
        <v>1577</v>
      </c>
      <c r="H5" s="93">
        <v>184.28</v>
      </c>
      <c r="I5" s="82" t="s">
        <v>254</v>
      </c>
      <c r="J5" s="78">
        <f>1561+60</f>
        <v>1621</v>
      </c>
      <c r="K5" s="93">
        <v>188.68</v>
      </c>
      <c r="L5" s="92"/>
      <c r="M5" s="78"/>
      <c r="N5" s="93"/>
      <c r="O5" s="92" t="s">
        <v>296</v>
      </c>
      <c r="P5" s="78">
        <f>1597+60</f>
        <v>1657</v>
      </c>
      <c r="Q5" s="93">
        <v>192.28</v>
      </c>
      <c r="R5" s="92" t="s">
        <v>318</v>
      </c>
      <c r="S5" s="78">
        <f>1837+60</f>
        <v>1897</v>
      </c>
      <c r="T5" s="93">
        <v>216.31</v>
      </c>
      <c r="U5" s="92" t="s">
        <v>340</v>
      </c>
      <c r="V5" s="78">
        <f>2916+60</f>
        <v>2976</v>
      </c>
      <c r="W5" s="93">
        <v>324.31</v>
      </c>
      <c r="X5" s="92" t="s">
        <v>345</v>
      </c>
      <c r="Y5" s="78">
        <f>2581+60</f>
        <v>2641</v>
      </c>
      <c r="Z5" s="93">
        <v>290.78</v>
      </c>
      <c r="AA5" s="132"/>
      <c r="AB5" s="78"/>
      <c r="AC5" s="93"/>
      <c r="AD5" s="92"/>
      <c r="AE5" s="78"/>
      <c r="AF5" s="93"/>
      <c r="AG5" s="132"/>
      <c r="AH5" s="78"/>
      <c r="AI5" s="93"/>
      <c r="AJ5" s="132"/>
      <c r="AK5" s="78"/>
      <c r="AL5" s="93"/>
      <c r="AM5" s="132"/>
      <c r="AN5" s="78"/>
      <c r="AO5" s="93"/>
    </row>
    <row r="6" spans="1:41" ht="49.5" customHeight="1">
      <c r="A6" s="158" t="s">
        <v>33</v>
      </c>
      <c r="B6" s="10" t="s">
        <v>18</v>
      </c>
      <c r="C6" s="152" t="s">
        <v>72</v>
      </c>
      <c r="D6" s="120">
        <v>412</v>
      </c>
      <c r="E6" s="162" t="s">
        <v>110</v>
      </c>
      <c r="F6" s="92"/>
      <c r="G6" s="78"/>
      <c r="H6" s="93"/>
      <c r="I6" s="92"/>
      <c r="J6" s="78"/>
      <c r="K6" s="93"/>
      <c r="L6" s="92" t="s">
        <v>275</v>
      </c>
      <c r="M6" s="78">
        <f>1357+60</f>
        <v>1417</v>
      </c>
      <c r="N6" s="93">
        <v>168.26</v>
      </c>
      <c r="O6" s="92"/>
      <c r="P6" s="78"/>
      <c r="Q6" s="93"/>
      <c r="R6" s="92"/>
      <c r="S6" s="78"/>
      <c r="T6" s="93"/>
      <c r="U6" s="92"/>
      <c r="V6" s="78"/>
      <c r="W6" s="93"/>
      <c r="X6" s="92"/>
      <c r="Y6" s="78"/>
      <c r="Z6" s="93"/>
      <c r="AA6" s="132"/>
      <c r="AB6" s="78"/>
      <c r="AC6" s="93"/>
      <c r="AD6" s="92"/>
      <c r="AE6" s="78"/>
      <c r="AF6" s="93"/>
      <c r="AG6" s="132"/>
      <c r="AH6" s="78"/>
      <c r="AI6" s="93"/>
      <c r="AJ6" s="132"/>
      <c r="AK6" s="78"/>
      <c r="AL6" s="93"/>
      <c r="AM6" s="132"/>
      <c r="AN6" s="78"/>
      <c r="AO6" s="93"/>
    </row>
    <row r="7" spans="1:41" s="94" customFormat="1" ht="49.5" customHeight="1">
      <c r="A7" s="158" t="s">
        <v>27</v>
      </c>
      <c r="B7" s="11" t="s">
        <v>28</v>
      </c>
      <c r="C7" s="152" t="s">
        <v>29</v>
      </c>
      <c r="D7" s="121">
        <v>227</v>
      </c>
      <c r="E7" s="163" t="s">
        <v>30</v>
      </c>
      <c r="F7" s="92" t="s">
        <v>217</v>
      </c>
      <c r="G7" s="78">
        <v>0</v>
      </c>
      <c r="H7" s="93">
        <v>13.5</v>
      </c>
      <c r="I7" s="92" t="s">
        <v>240</v>
      </c>
      <c r="J7" s="78">
        <v>0</v>
      </c>
      <c r="K7" s="93">
        <v>9.04</v>
      </c>
      <c r="L7" s="92" t="s">
        <v>259</v>
      </c>
      <c r="M7" s="78">
        <v>55</v>
      </c>
      <c r="N7" s="93">
        <v>19.83</v>
      </c>
      <c r="O7" s="92" t="s">
        <v>285</v>
      </c>
      <c r="P7" s="78">
        <v>0</v>
      </c>
      <c r="Q7" s="93">
        <v>13.5</v>
      </c>
      <c r="R7" s="92"/>
      <c r="S7" s="78"/>
      <c r="T7" s="93"/>
      <c r="U7" s="92" t="s">
        <v>326</v>
      </c>
      <c r="V7" s="78">
        <v>0</v>
      </c>
      <c r="W7" s="93">
        <v>20.5</v>
      </c>
      <c r="X7" s="92" t="s">
        <v>345</v>
      </c>
      <c r="Y7" s="78">
        <v>0</v>
      </c>
      <c r="Z7" s="93">
        <v>20.5</v>
      </c>
      <c r="AA7" s="133"/>
      <c r="AB7" s="97"/>
      <c r="AC7" s="97"/>
      <c r="AD7" s="92"/>
      <c r="AE7" s="78"/>
      <c r="AF7" s="95"/>
      <c r="AG7" s="92"/>
      <c r="AH7" s="78"/>
      <c r="AI7" s="95"/>
      <c r="AJ7" s="132"/>
      <c r="AK7" s="78"/>
      <c r="AL7" s="93"/>
      <c r="AM7" s="132"/>
      <c r="AN7" s="78"/>
      <c r="AO7" s="93"/>
    </row>
    <row r="8" spans="1:41" ht="49.5" customHeight="1">
      <c r="A8" s="158" t="s">
        <v>58</v>
      </c>
      <c r="B8" s="10" t="s">
        <v>18</v>
      </c>
      <c r="C8" s="152" t="s">
        <v>59</v>
      </c>
      <c r="D8" s="120">
        <v>411</v>
      </c>
      <c r="E8" s="163">
        <v>334821003</v>
      </c>
      <c r="F8" s="92" t="s">
        <v>221</v>
      </c>
      <c r="G8" s="78">
        <v>2603</v>
      </c>
      <c r="H8" s="93">
        <v>262.14</v>
      </c>
      <c r="I8" s="92" t="s">
        <v>246</v>
      </c>
      <c r="J8" s="78">
        <v>1490</v>
      </c>
      <c r="K8" s="93">
        <v>156.4</v>
      </c>
      <c r="L8" s="92" t="s">
        <v>279</v>
      </c>
      <c r="M8" s="78">
        <v>654</v>
      </c>
      <c r="N8" s="93">
        <v>79.65</v>
      </c>
      <c r="O8" s="92" t="s">
        <v>301</v>
      </c>
      <c r="P8" s="78">
        <v>661</v>
      </c>
      <c r="Q8" s="93">
        <v>87.76</v>
      </c>
      <c r="R8" s="92" t="s">
        <v>319</v>
      </c>
      <c r="S8" s="78">
        <v>943</v>
      </c>
      <c r="T8" s="93">
        <v>118.35</v>
      </c>
      <c r="U8" s="92" t="s">
        <v>342</v>
      </c>
      <c r="V8" s="78">
        <v>1540</v>
      </c>
      <c r="W8" s="93">
        <v>180.43</v>
      </c>
      <c r="X8" s="92" t="s">
        <v>361</v>
      </c>
      <c r="Y8" s="78">
        <v>1593</v>
      </c>
      <c r="Z8" s="93">
        <v>181.99</v>
      </c>
      <c r="AA8" s="132"/>
      <c r="AB8" s="78"/>
      <c r="AC8" s="93"/>
      <c r="AD8" s="132"/>
      <c r="AE8" s="78"/>
      <c r="AF8" s="93"/>
      <c r="AG8" s="132"/>
      <c r="AH8" s="78"/>
      <c r="AI8" s="93"/>
      <c r="AJ8" s="132"/>
      <c r="AK8" s="78"/>
      <c r="AL8" s="93"/>
      <c r="AM8" s="132"/>
      <c r="AN8" s="78"/>
      <c r="AO8" s="93"/>
    </row>
    <row r="9" spans="1:41" ht="49.5" customHeight="1">
      <c r="A9" s="158" t="s">
        <v>58</v>
      </c>
      <c r="B9" s="10" t="s">
        <v>60</v>
      </c>
      <c r="C9" s="152" t="s">
        <v>61</v>
      </c>
      <c r="D9" s="120">
        <v>411</v>
      </c>
      <c r="E9" s="163">
        <v>334839001</v>
      </c>
      <c r="F9" s="92" t="s">
        <v>221</v>
      </c>
      <c r="G9" s="78">
        <v>0</v>
      </c>
      <c r="H9" s="93">
        <v>20</v>
      </c>
      <c r="I9" s="92" t="s">
        <v>246</v>
      </c>
      <c r="J9" s="78">
        <v>0</v>
      </c>
      <c r="K9" s="93">
        <v>20</v>
      </c>
      <c r="L9" s="92"/>
      <c r="M9" s="78"/>
      <c r="N9" s="93"/>
      <c r="O9" s="92" t="s">
        <v>301</v>
      </c>
      <c r="P9" s="78">
        <v>0</v>
      </c>
      <c r="Q9" s="93">
        <v>20</v>
      </c>
      <c r="R9" s="92" t="s">
        <v>319</v>
      </c>
      <c r="S9" s="78">
        <v>0</v>
      </c>
      <c r="T9" s="93">
        <v>20</v>
      </c>
      <c r="U9" s="92" t="s">
        <v>342</v>
      </c>
      <c r="V9" s="78">
        <v>0</v>
      </c>
      <c r="W9" s="93">
        <v>20</v>
      </c>
      <c r="X9" s="92" t="s">
        <v>361</v>
      </c>
      <c r="Y9" s="78">
        <v>0</v>
      </c>
      <c r="Z9" s="93">
        <v>20</v>
      </c>
      <c r="AA9" s="134"/>
      <c r="AB9" s="98"/>
      <c r="AC9" s="93"/>
      <c r="AD9" s="132"/>
      <c r="AE9" s="78"/>
      <c r="AF9" s="93"/>
      <c r="AG9" s="132"/>
      <c r="AH9" s="78"/>
      <c r="AI9" s="93"/>
      <c r="AJ9" s="132"/>
      <c r="AK9" s="78"/>
      <c r="AL9" s="93"/>
      <c r="AM9" s="132"/>
      <c r="AN9" s="78"/>
      <c r="AO9" s="93"/>
    </row>
    <row r="10" spans="1:41" ht="49.5" customHeight="1">
      <c r="A10" s="159" t="s">
        <v>9</v>
      </c>
      <c r="B10" s="9" t="s">
        <v>283</v>
      </c>
      <c r="C10" s="157" t="s">
        <v>50</v>
      </c>
      <c r="D10" s="122">
        <v>415</v>
      </c>
      <c r="E10" s="164" t="s">
        <v>192</v>
      </c>
      <c r="F10" s="82" t="s">
        <v>219</v>
      </c>
      <c r="G10" s="17">
        <v>287</v>
      </c>
      <c r="H10" s="68">
        <v>254.18</v>
      </c>
      <c r="I10" s="82" t="s">
        <v>242</v>
      </c>
      <c r="J10" s="17">
        <v>112</v>
      </c>
      <c r="K10" s="68">
        <v>121.68</v>
      </c>
      <c r="L10" s="82"/>
      <c r="M10" s="17"/>
      <c r="N10" s="68"/>
      <c r="O10" s="87" t="s">
        <v>287</v>
      </c>
      <c r="P10" s="203">
        <v>30</v>
      </c>
      <c r="Q10" s="68">
        <v>60.6</v>
      </c>
      <c r="R10" s="82" t="s">
        <v>304</v>
      </c>
      <c r="S10" s="17">
        <v>20</v>
      </c>
      <c r="T10" s="68">
        <v>52.17</v>
      </c>
      <c r="U10" s="82" t="s">
        <v>328</v>
      </c>
      <c r="V10" s="17">
        <v>19</v>
      </c>
      <c r="W10" s="68">
        <v>52.63</v>
      </c>
      <c r="X10" s="82" t="s">
        <v>347</v>
      </c>
      <c r="Y10" s="17">
        <v>22</v>
      </c>
      <c r="Z10" s="68">
        <v>54.94</v>
      </c>
      <c r="AA10" s="82"/>
      <c r="AB10" s="17"/>
      <c r="AC10" s="68"/>
      <c r="AD10" s="82"/>
      <c r="AE10" s="17"/>
      <c r="AF10" s="68"/>
      <c r="AG10" s="82"/>
      <c r="AH10" s="17"/>
      <c r="AI10" s="68"/>
      <c r="AJ10" s="82"/>
      <c r="AK10" s="17"/>
      <c r="AL10" s="68"/>
      <c r="AM10" s="82"/>
      <c r="AN10" s="17"/>
      <c r="AO10" s="68"/>
    </row>
    <row r="11" spans="1:41" s="94" customFormat="1" ht="49.5" customHeight="1">
      <c r="A11" s="160" t="s">
        <v>9</v>
      </c>
      <c r="B11" s="11" t="s">
        <v>11</v>
      </c>
      <c r="C11" s="152" t="s">
        <v>12</v>
      </c>
      <c r="D11" s="121">
        <v>415</v>
      </c>
      <c r="E11" s="163" t="s">
        <v>69</v>
      </c>
      <c r="F11" s="92"/>
      <c r="G11" s="78"/>
      <c r="H11" s="93"/>
      <c r="I11" s="92" t="s">
        <v>239</v>
      </c>
      <c r="J11" s="78">
        <v>1491</v>
      </c>
      <c r="K11" s="93">
        <v>1556.77</v>
      </c>
      <c r="L11" s="92"/>
      <c r="M11" s="78"/>
      <c r="N11" s="93"/>
      <c r="O11" s="92"/>
      <c r="P11" s="78"/>
      <c r="Q11" s="93"/>
      <c r="U11" s="92" t="s">
        <v>325</v>
      </c>
      <c r="V11" s="78">
        <v>778</v>
      </c>
      <c r="W11" s="93">
        <v>839.25</v>
      </c>
      <c r="X11" s="92" t="s">
        <v>344</v>
      </c>
      <c r="Y11" s="78">
        <v>1206</v>
      </c>
      <c r="Z11" s="93">
        <v>960.93</v>
      </c>
      <c r="AA11" s="134"/>
      <c r="AB11" s="78"/>
      <c r="AC11" s="93"/>
      <c r="AD11" s="132"/>
      <c r="AE11" s="78"/>
      <c r="AF11" s="93"/>
      <c r="AG11" s="132"/>
      <c r="AH11" s="78"/>
      <c r="AI11" s="93"/>
      <c r="AJ11" s="132"/>
      <c r="AK11" s="78"/>
      <c r="AL11" s="93"/>
      <c r="AM11" s="132"/>
      <c r="AN11" s="78"/>
      <c r="AO11" s="93"/>
    </row>
    <row r="12" spans="1:41" ht="49.5" customHeight="1">
      <c r="A12" s="160" t="s">
        <v>9</v>
      </c>
      <c r="B12" s="10" t="s">
        <v>18</v>
      </c>
      <c r="C12" s="152" t="s">
        <v>51</v>
      </c>
      <c r="D12" s="120">
        <v>415</v>
      </c>
      <c r="E12" s="163" t="s">
        <v>67</v>
      </c>
      <c r="F12" s="82" t="s">
        <v>219</v>
      </c>
      <c r="G12" s="17">
        <v>255</v>
      </c>
      <c r="H12" s="68">
        <v>228.76</v>
      </c>
      <c r="I12" s="82" t="s">
        <v>242</v>
      </c>
      <c r="J12" s="17">
        <v>137</v>
      </c>
      <c r="K12" s="68">
        <v>139.88</v>
      </c>
      <c r="L12" s="82"/>
      <c r="M12" s="17"/>
      <c r="N12" s="68"/>
      <c r="O12" s="82" t="s">
        <v>287</v>
      </c>
      <c r="P12" s="17">
        <v>21</v>
      </c>
      <c r="Q12" s="68">
        <v>53.64</v>
      </c>
      <c r="R12" s="82" t="s">
        <v>304</v>
      </c>
      <c r="S12" s="17">
        <v>4</v>
      </c>
      <c r="T12" s="68">
        <v>39.73</v>
      </c>
      <c r="U12" s="82"/>
      <c r="V12" s="17"/>
      <c r="W12" s="68"/>
      <c r="X12" s="82" t="s">
        <v>347</v>
      </c>
      <c r="Y12" s="17">
        <v>0</v>
      </c>
      <c r="Z12" s="68">
        <v>37.89</v>
      </c>
      <c r="AA12" s="82"/>
      <c r="AB12" s="17"/>
      <c r="AC12" s="68"/>
      <c r="AD12" s="130"/>
      <c r="AE12" s="17"/>
      <c r="AF12" s="68"/>
      <c r="AG12" s="130"/>
      <c r="AH12" s="17"/>
      <c r="AI12" s="68"/>
      <c r="AJ12" s="130"/>
      <c r="AK12" s="17"/>
      <c r="AL12" s="68"/>
      <c r="AM12" s="130"/>
      <c r="AN12" s="17"/>
      <c r="AO12" s="68"/>
    </row>
    <row r="13" spans="1:41" s="148" customFormat="1" ht="49.5" customHeight="1">
      <c r="A13" s="143" t="s">
        <v>9</v>
      </c>
      <c r="B13" s="143" t="s">
        <v>28</v>
      </c>
      <c r="C13" s="143" t="s">
        <v>29</v>
      </c>
      <c r="D13" s="144">
        <v>415</v>
      </c>
      <c r="E13" s="163" t="s">
        <v>179</v>
      </c>
      <c r="F13" s="145"/>
      <c r="G13" s="146"/>
      <c r="H13" s="147"/>
      <c r="I13" s="145"/>
      <c r="J13" s="146"/>
      <c r="K13" s="147"/>
      <c r="L13" s="145"/>
      <c r="M13" s="146"/>
      <c r="N13" s="147"/>
      <c r="O13" s="145"/>
      <c r="P13" s="146"/>
      <c r="Q13" s="147"/>
      <c r="R13" s="145"/>
      <c r="S13" s="146"/>
      <c r="T13" s="147"/>
      <c r="U13" s="145" t="s">
        <v>328</v>
      </c>
      <c r="V13" s="146">
        <v>0</v>
      </c>
      <c r="W13" s="147">
        <v>37.89</v>
      </c>
      <c r="X13" s="145"/>
      <c r="Y13" s="146"/>
      <c r="Z13" s="147"/>
      <c r="AA13" s="145"/>
      <c r="AB13" s="146"/>
      <c r="AC13" s="147"/>
      <c r="AD13" s="145"/>
      <c r="AE13" s="146"/>
      <c r="AF13" s="147"/>
      <c r="AG13" s="145"/>
      <c r="AH13" s="146"/>
      <c r="AI13" s="147"/>
      <c r="AJ13" s="145"/>
      <c r="AK13" s="146"/>
      <c r="AL13" s="147"/>
      <c r="AM13" s="145"/>
      <c r="AN13" s="146"/>
      <c r="AO13" s="147"/>
    </row>
    <row r="14" spans="1:41" ht="36.75" customHeight="1">
      <c r="A14" s="161" t="s">
        <v>185</v>
      </c>
      <c r="B14" s="9" t="s">
        <v>18</v>
      </c>
      <c r="C14" s="157" t="s">
        <v>186</v>
      </c>
      <c r="D14" s="122">
        <v>6030</v>
      </c>
      <c r="E14" s="164">
        <v>3</v>
      </c>
      <c r="F14" s="83" t="s">
        <v>235</v>
      </c>
      <c r="G14" s="2">
        <v>3960</v>
      </c>
      <c r="H14" s="84">
        <v>101.69</v>
      </c>
      <c r="I14" s="123" t="s">
        <v>250</v>
      </c>
      <c r="J14" s="2">
        <v>1720</v>
      </c>
      <c r="K14" s="84">
        <v>99.1</v>
      </c>
      <c r="L14" s="83" t="s">
        <v>277</v>
      </c>
      <c r="M14" s="2">
        <v>2270</v>
      </c>
      <c r="N14" s="84">
        <v>109.1</v>
      </c>
      <c r="O14" s="117" t="s">
        <v>300</v>
      </c>
      <c r="P14" s="2">
        <v>6090</v>
      </c>
      <c r="Q14" s="84">
        <v>117.44</v>
      </c>
      <c r="R14" s="123" t="s">
        <v>313</v>
      </c>
      <c r="S14" s="2">
        <v>4620</v>
      </c>
      <c r="T14" s="84">
        <v>113.47</v>
      </c>
      <c r="U14" s="83" t="s">
        <v>337</v>
      </c>
      <c r="V14" s="2">
        <v>2290</v>
      </c>
      <c r="W14" s="84">
        <v>109.1</v>
      </c>
      <c r="X14" s="83" t="s">
        <v>359</v>
      </c>
      <c r="Y14" s="2">
        <v>4100</v>
      </c>
      <c r="Z14" s="84">
        <v>112.07</v>
      </c>
      <c r="AA14" s="83"/>
      <c r="AB14" s="2"/>
      <c r="AC14" s="84"/>
      <c r="AD14" s="83"/>
      <c r="AE14" s="2"/>
      <c r="AF14" s="84"/>
      <c r="AG14" s="83"/>
      <c r="AH14" s="2"/>
      <c r="AI14" s="84"/>
      <c r="AJ14" s="83"/>
      <c r="AK14" s="2"/>
      <c r="AL14" s="84"/>
      <c r="AM14" s="83"/>
      <c r="AN14" s="2"/>
      <c r="AO14" s="84"/>
    </row>
    <row r="15" spans="1:41" ht="49.5" customHeight="1">
      <c r="A15" s="159" t="s">
        <v>33</v>
      </c>
      <c r="B15" s="9" t="s">
        <v>18</v>
      </c>
      <c r="C15" s="157" t="s">
        <v>70</v>
      </c>
      <c r="D15" s="122">
        <v>412</v>
      </c>
      <c r="E15" s="164" t="s">
        <v>93</v>
      </c>
      <c r="F15" s="82" t="s">
        <v>229</v>
      </c>
      <c r="G15" s="17">
        <v>225</v>
      </c>
      <c r="H15" s="68">
        <v>101.57</v>
      </c>
      <c r="I15" s="82" t="s">
        <v>254</v>
      </c>
      <c r="J15" s="17">
        <v>445</v>
      </c>
      <c r="K15" s="68">
        <v>109.05</v>
      </c>
      <c r="L15" s="82" t="s">
        <v>276</v>
      </c>
      <c r="M15" s="17">
        <v>315</v>
      </c>
      <c r="N15" s="68">
        <v>104.63</v>
      </c>
      <c r="O15" s="82" t="s">
        <v>295</v>
      </c>
      <c r="P15" s="17">
        <v>250</v>
      </c>
      <c r="Q15" s="68">
        <v>102.41</v>
      </c>
      <c r="R15" s="82" t="s">
        <v>317</v>
      </c>
      <c r="S15" s="17">
        <v>330</v>
      </c>
      <c r="T15" s="68">
        <v>104.45</v>
      </c>
      <c r="U15" s="82" t="s">
        <v>339</v>
      </c>
      <c r="V15" s="17">
        <v>360</v>
      </c>
      <c r="W15" s="68">
        <v>106.47</v>
      </c>
      <c r="X15" s="82" t="s">
        <v>353</v>
      </c>
      <c r="Y15" s="17">
        <v>200</v>
      </c>
      <c r="Z15" s="68">
        <v>101.03</v>
      </c>
      <c r="AA15" s="130"/>
      <c r="AB15" s="17"/>
      <c r="AC15" s="68"/>
      <c r="AD15" s="82"/>
      <c r="AE15" s="17"/>
      <c r="AF15" s="68"/>
      <c r="AG15" s="130"/>
      <c r="AH15" s="17"/>
      <c r="AI15" s="68"/>
      <c r="AJ15" s="130"/>
      <c r="AK15" s="17"/>
      <c r="AL15" s="68"/>
      <c r="AM15" s="130"/>
      <c r="AN15" s="17"/>
      <c r="AO15" s="68"/>
    </row>
    <row r="16" spans="1:41" ht="49.5" customHeight="1">
      <c r="A16" s="159" t="s">
        <v>33</v>
      </c>
      <c r="B16" s="9" t="s">
        <v>32</v>
      </c>
      <c r="C16" s="157" t="s">
        <v>213</v>
      </c>
      <c r="D16" s="122">
        <v>412</v>
      </c>
      <c r="E16" s="164" t="s">
        <v>214</v>
      </c>
      <c r="F16" s="82" t="s">
        <v>229</v>
      </c>
      <c r="G16" s="17">
        <v>304</v>
      </c>
      <c r="H16" s="68">
        <v>52.99</v>
      </c>
      <c r="I16" s="82" t="s">
        <v>254</v>
      </c>
      <c r="J16" s="17">
        <v>282</v>
      </c>
      <c r="K16" s="68">
        <v>50.79</v>
      </c>
      <c r="L16" s="82" t="s">
        <v>274</v>
      </c>
      <c r="M16" s="17">
        <v>204</v>
      </c>
      <c r="N16" s="68">
        <v>42.98</v>
      </c>
      <c r="O16" s="82" t="s">
        <v>294</v>
      </c>
      <c r="P16" s="17">
        <v>179</v>
      </c>
      <c r="Q16" s="68">
        <v>40.48</v>
      </c>
      <c r="R16" s="87" t="s">
        <v>341</v>
      </c>
      <c r="S16" s="17">
        <v>154</v>
      </c>
      <c r="T16" s="68">
        <v>37.98</v>
      </c>
      <c r="U16" s="82" t="s">
        <v>340</v>
      </c>
      <c r="V16" s="17">
        <v>159</v>
      </c>
      <c r="W16" s="68">
        <v>38.48</v>
      </c>
      <c r="X16" s="82" t="s">
        <v>354</v>
      </c>
      <c r="Y16" s="17">
        <v>156</v>
      </c>
      <c r="Z16" s="68">
        <v>38.18</v>
      </c>
      <c r="AA16" s="130"/>
      <c r="AB16" s="17"/>
      <c r="AC16" s="68"/>
      <c r="AD16" s="82"/>
      <c r="AE16" s="17"/>
      <c r="AF16" s="68"/>
      <c r="AG16" s="130"/>
      <c r="AH16" s="17"/>
      <c r="AI16" s="68"/>
      <c r="AJ16" s="130"/>
      <c r="AK16" s="17"/>
      <c r="AL16" s="68"/>
      <c r="AM16" s="130"/>
      <c r="AN16" s="17"/>
      <c r="AO16" s="68"/>
    </row>
    <row r="17" spans="1:41" ht="49.5" customHeight="1">
      <c r="A17" s="160" t="s">
        <v>52</v>
      </c>
      <c r="B17" s="10" t="s">
        <v>21</v>
      </c>
      <c r="C17" s="152" t="s">
        <v>22</v>
      </c>
      <c r="D17" s="120">
        <v>410</v>
      </c>
      <c r="E17" s="163">
        <v>576</v>
      </c>
      <c r="F17" s="82" t="s">
        <v>231</v>
      </c>
      <c r="G17" s="17">
        <v>1400</v>
      </c>
      <c r="H17" s="68">
        <v>40.2</v>
      </c>
      <c r="I17" s="82" t="s">
        <v>252</v>
      </c>
      <c r="J17" s="17">
        <v>2200</v>
      </c>
      <c r="K17" s="68">
        <v>40.2</v>
      </c>
      <c r="L17" s="82" t="s">
        <v>272</v>
      </c>
      <c r="M17" s="17">
        <v>2800</v>
      </c>
      <c r="N17" s="68">
        <v>40.2</v>
      </c>
      <c r="O17" s="82" t="s">
        <v>299</v>
      </c>
      <c r="P17" s="17">
        <v>2000</v>
      </c>
      <c r="Q17" s="68">
        <v>40.2</v>
      </c>
      <c r="R17" s="87" t="s">
        <v>315</v>
      </c>
      <c r="S17" s="96">
        <v>2600</v>
      </c>
      <c r="T17" s="68">
        <v>40.2</v>
      </c>
      <c r="U17" s="82" t="s">
        <v>335</v>
      </c>
      <c r="V17" s="17">
        <v>2100</v>
      </c>
      <c r="W17" s="68">
        <v>40.2</v>
      </c>
      <c r="X17" s="82" t="s">
        <v>355</v>
      </c>
      <c r="Y17" s="17">
        <v>2500</v>
      </c>
      <c r="Z17" s="68">
        <v>40.2</v>
      </c>
      <c r="AA17" s="130"/>
      <c r="AB17" s="17"/>
      <c r="AC17" s="68"/>
      <c r="AD17" s="82"/>
      <c r="AE17" s="17"/>
      <c r="AF17" s="68"/>
      <c r="AG17" s="130"/>
      <c r="AH17" s="17"/>
      <c r="AI17" s="68"/>
      <c r="AJ17" s="130"/>
      <c r="AK17" s="17"/>
      <c r="AL17" s="68"/>
      <c r="AM17" s="130"/>
      <c r="AN17" s="17"/>
      <c r="AO17" s="68"/>
    </row>
    <row r="18" spans="1:41" ht="49.5" customHeight="1">
      <c r="A18" s="160" t="s">
        <v>52</v>
      </c>
      <c r="B18" s="10" t="s">
        <v>18</v>
      </c>
      <c r="C18" s="152" t="s">
        <v>71</v>
      </c>
      <c r="D18" s="120">
        <v>410</v>
      </c>
      <c r="E18" s="163">
        <v>1098</v>
      </c>
      <c r="F18" s="82" t="s">
        <v>230</v>
      </c>
      <c r="G18" s="17">
        <v>2200</v>
      </c>
      <c r="H18" s="68">
        <v>40.2</v>
      </c>
      <c r="I18" s="82" t="s">
        <v>251</v>
      </c>
      <c r="J18" s="17">
        <v>3000</v>
      </c>
      <c r="K18" s="68">
        <v>40.2</v>
      </c>
      <c r="L18" s="82" t="s">
        <v>278</v>
      </c>
      <c r="M18" s="17">
        <v>2500</v>
      </c>
      <c r="N18" s="68">
        <v>40.2</v>
      </c>
      <c r="O18" s="82" t="s">
        <v>298</v>
      </c>
      <c r="P18" s="17">
        <v>2000</v>
      </c>
      <c r="Q18" s="68">
        <v>40.2</v>
      </c>
      <c r="R18" s="82" t="s">
        <v>316</v>
      </c>
      <c r="S18" s="17">
        <v>3700</v>
      </c>
      <c r="T18" s="68">
        <v>43.72</v>
      </c>
      <c r="U18" s="82" t="s">
        <v>336</v>
      </c>
      <c r="V18" s="17">
        <v>8100</v>
      </c>
      <c r="W18" s="68">
        <v>65.83</v>
      </c>
      <c r="X18" s="82" t="s">
        <v>356</v>
      </c>
      <c r="Y18" s="17">
        <v>2400</v>
      </c>
      <c r="Z18" s="68">
        <v>40.2</v>
      </c>
      <c r="AA18" s="130"/>
      <c r="AB18" s="17"/>
      <c r="AC18" s="68"/>
      <c r="AD18" s="82"/>
      <c r="AE18" s="17"/>
      <c r="AF18" s="68"/>
      <c r="AG18" s="130"/>
      <c r="AH18" s="17"/>
      <c r="AI18" s="68"/>
      <c r="AJ18" s="130"/>
      <c r="AK18" s="17"/>
      <c r="AL18" s="68"/>
      <c r="AM18" s="130"/>
      <c r="AN18" s="17"/>
      <c r="AO18" s="68"/>
    </row>
    <row r="19" spans="1:41" ht="49.5" customHeight="1">
      <c r="A19" s="160" t="s">
        <v>53</v>
      </c>
      <c r="B19" s="10" t="s">
        <v>15</v>
      </c>
      <c r="C19" s="152" t="s">
        <v>16</v>
      </c>
      <c r="D19" s="120">
        <v>262</v>
      </c>
      <c r="E19" s="163">
        <v>154</v>
      </c>
      <c r="F19" s="82" t="s">
        <v>232</v>
      </c>
      <c r="G19" s="17">
        <v>9800</v>
      </c>
      <c r="H19" s="68">
        <v>60.8</v>
      </c>
      <c r="I19" s="82" t="s">
        <v>270</v>
      </c>
      <c r="J19" s="206">
        <v>204700</v>
      </c>
      <c r="K19" s="68">
        <v>125</v>
      </c>
      <c r="L19" s="82" t="s">
        <v>271</v>
      </c>
      <c r="M19" s="17">
        <v>5900</v>
      </c>
      <c r="N19" s="68">
        <v>47.15</v>
      </c>
      <c r="O19" s="82" t="s">
        <v>297</v>
      </c>
      <c r="P19" s="17">
        <v>7800</v>
      </c>
      <c r="Q19" s="68">
        <v>53.8</v>
      </c>
      <c r="R19" s="82" t="s">
        <v>314</v>
      </c>
      <c r="S19" s="17">
        <v>5800</v>
      </c>
      <c r="T19" s="68">
        <v>46.8</v>
      </c>
      <c r="U19" s="204" t="s">
        <v>334</v>
      </c>
      <c r="V19" s="108">
        <v>6400</v>
      </c>
      <c r="W19" s="109">
        <v>48.9</v>
      </c>
      <c r="X19" s="204" t="s">
        <v>360</v>
      </c>
      <c r="Y19" s="17">
        <v>6400</v>
      </c>
      <c r="Z19" s="68">
        <v>48.9</v>
      </c>
      <c r="AA19" s="82"/>
      <c r="AB19" s="17"/>
      <c r="AC19" s="68"/>
      <c r="AD19" s="82"/>
      <c r="AE19" s="17"/>
      <c r="AF19" s="68"/>
      <c r="AG19" s="130"/>
      <c r="AH19" s="17"/>
      <c r="AI19" s="68"/>
      <c r="AJ19" s="130"/>
      <c r="AK19" s="17"/>
      <c r="AL19" s="68"/>
      <c r="AM19" s="130"/>
      <c r="AN19" s="17"/>
      <c r="AO19" s="68"/>
    </row>
    <row r="20" spans="1:41" ht="49.5" customHeight="1">
      <c r="A20" s="160" t="s">
        <v>54</v>
      </c>
      <c r="B20" s="10" t="s">
        <v>55</v>
      </c>
      <c r="C20" s="152" t="s">
        <v>39</v>
      </c>
      <c r="D20" s="120">
        <v>290</v>
      </c>
      <c r="E20" s="163">
        <v>97</v>
      </c>
      <c r="F20" s="82" t="s">
        <v>234</v>
      </c>
      <c r="G20" s="17">
        <v>6544</v>
      </c>
      <c r="H20" s="68">
        <v>63.03</v>
      </c>
      <c r="I20" s="82" t="s">
        <v>253</v>
      </c>
      <c r="J20" s="17">
        <v>2148</v>
      </c>
      <c r="K20" s="68">
        <v>43.81</v>
      </c>
      <c r="L20" s="82" t="s">
        <v>273</v>
      </c>
      <c r="M20" s="17">
        <v>1234</v>
      </c>
      <c r="N20" s="68">
        <v>40.14</v>
      </c>
      <c r="O20" s="82" t="s">
        <v>287</v>
      </c>
      <c r="P20" s="17">
        <v>1737</v>
      </c>
      <c r="Q20" s="68">
        <v>42.16</v>
      </c>
      <c r="R20" s="82" t="s">
        <v>311</v>
      </c>
      <c r="S20" s="17">
        <v>22652</v>
      </c>
      <c r="T20" s="68">
        <v>44.27</v>
      </c>
      <c r="U20" s="82" t="s">
        <v>329</v>
      </c>
      <c r="V20" s="17">
        <v>2206</v>
      </c>
      <c r="W20" s="68">
        <v>44.04</v>
      </c>
      <c r="X20" s="118" t="s">
        <v>358</v>
      </c>
      <c r="Y20" s="17">
        <v>2378</v>
      </c>
      <c r="Z20" s="68">
        <v>44.74</v>
      </c>
      <c r="AA20" s="130"/>
      <c r="AB20" s="17"/>
      <c r="AC20" s="68"/>
      <c r="AD20" s="82"/>
      <c r="AE20" s="17"/>
      <c r="AF20" s="68"/>
      <c r="AG20" s="130"/>
      <c r="AH20" s="17"/>
      <c r="AI20" s="68"/>
      <c r="AJ20" s="130"/>
      <c r="AK20" s="17"/>
      <c r="AL20" s="68"/>
      <c r="AM20" s="130"/>
      <c r="AN20" s="17"/>
      <c r="AO20" s="68"/>
    </row>
    <row r="21" spans="1:41" ht="49.5" customHeight="1">
      <c r="A21" s="160" t="s">
        <v>54</v>
      </c>
      <c r="B21" s="10" t="s">
        <v>55</v>
      </c>
      <c r="C21" s="152" t="s">
        <v>56</v>
      </c>
      <c r="D21" s="120">
        <v>290</v>
      </c>
      <c r="E21" s="163">
        <v>1431</v>
      </c>
      <c r="F21" s="82" t="s">
        <v>233</v>
      </c>
      <c r="G21" s="17">
        <v>23232</v>
      </c>
      <c r="H21" s="68">
        <v>172.8</v>
      </c>
      <c r="I21" s="82" t="s">
        <v>253</v>
      </c>
      <c r="J21" s="17">
        <v>91</v>
      </c>
      <c r="K21" s="68">
        <v>35.54</v>
      </c>
      <c r="L21" s="82" t="s">
        <v>268</v>
      </c>
      <c r="M21" s="17">
        <v>31</v>
      </c>
      <c r="N21" s="68">
        <v>35.3</v>
      </c>
      <c r="O21" s="82" t="s">
        <v>290</v>
      </c>
      <c r="P21" s="17">
        <v>28</v>
      </c>
      <c r="Q21" s="68">
        <v>35.29</v>
      </c>
      <c r="R21" s="82" t="s">
        <v>312</v>
      </c>
      <c r="S21" s="17">
        <v>19</v>
      </c>
      <c r="T21" s="68">
        <v>35.26</v>
      </c>
      <c r="U21" s="87" t="s">
        <v>338</v>
      </c>
      <c r="V21" s="17">
        <v>107</v>
      </c>
      <c r="W21" s="68">
        <v>35.61</v>
      </c>
      <c r="X21" s="82" t="s">
        <v>357</v>
      </c>
      <c r="Y21" s="17">
        <v>37</v>
      </c>
      <c r="Z21" s="68">
        <v>35.33</v>
      </c>
      <c r="AA21" s="130"/>
      <c r="AB21" s="17"/>
      <c r="AC21" s="68"/>
      <c r="AD21" s="82"/>
      <c r="AE21" s="17"/>
      <c r="AF21" s="68"/>
      <c r="AG21" s="130"/>
      <c r="AH21" s="17"/>
      <c r="AI21" s="68"/>
      <c r="AJ21" s="130"/>
      <c r="AK21" s="17"/>
      <c r="AL21" s="68"/>
      <c r="AM21" s="130"/>
      <c r="AN21" s="17"/>
      <c r="AO21" s="68"/>
    </row>
    <row r="22" spans="23:32" ht="15">
      <c r="W22" s="70" t="s">
        <v>215</v>
      </c>
      <c r="AF22" s="91"/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E1"/>
    <mergeCell ref="F1:W1"/>
    <mergeCell ref="F3:H3"/>
  </mergeCells>
  <printOptions/>
  <pageMargins left="0.26" right="0.25" top="0.5" bottom="0.5" header="0.5" footer="0.25"/>
  <pageSetup horizontalDpi="600" verticalDpi="600" orientation="portrait" scale="60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19" sqref="A19:H19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47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">
      <c r="A1" s="215" t="s">
        <v>193</v>
      </c>
      <c r="B1" s="215"/>
      <c r="C1" s="215"/>
      <c r="D1" s="215"/>
      <c r="E1" s="215"/>
      <c r="F1" s="215"/>
      <c r="G1" s="215"/>
      <c r="H1" s="215"/>
    </row>
    <row r="2" spans="1:8" ht="1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6" t="s">
        <v>134</v>
      </c>
      <c r="G2" s="217"/>
      <c r="H2" s="31" t="s">
        <v>135</v>
      </c>
    </row>
    <row r="3" spans="1:8" ht="15">
      <c r="A3" s="32" t="s">
        <v>136</v>
      </c>
      <c r="B3" s="33" t="s">
        <v>207</v>
      </c>
      <c r="C3" s="45" t="str">
        <f>('Misc Electric'!F10)</f>
        <v>12/20/17-1/19/18</v>
      </c>
      <c r="D3" s="34" t="s">
        <v>137</v>
      </c>
      <c r="E3" s="35" t="s">
        <v>138</v>
      </c>
      <c r="F3" s="36">
        <f>('Misc Electric'!G10)</f>
        <v>287</v>
      </c>
      <c r="G3" s="37" t="s">
        <v>127</v>
      </c>
      <c r="H3" s="38">
        <f>SUM('Misc Electric'!H10)</f>
        <v>254.18</v>
      </c>
    </row>
    <row r="4" spans="1:8" ht="15">
      <c r="A4" s="32" t="s">
        <v>136</v>
      </c>
      <c r="B4" s="33" t="s">
        <v>139</v>
      </c>
      <c r="C4" s="45">
        <f>('Misc Electric'!F11)</f>
        <v>0</v>
      </c>
      <c r="D4" s="34" t="s">
        <v>140</v>
      </c>
      <c r="E4" s="35" t="s">
        <v>138</v>
      </c>
      <c r="F4" s="36">
        <f>('Misc Electric'!G11)</f>
        <v>0</v>
      </c>
      <c r="G4" s="37" t="s">
        <v>127</v>
      </c>
      <c r="H4" s="38">
        <f>SUM('Misc Electric'!H11)</f>
        <v>0</v>
      </c>
    </row>
    <row r="5" spans="1:8" ht="15">
      <c r="A5" s="39" t="s">
        <v>136</v>
      </c>
      <c r="B5" s="40" t="s">
        <v>141</v>
      </c>
      <c r="C5" s="45" t="str">
        <f>('Misc Electric'!F12)</f>
        <v>12/20/17-1/19/18</v>
      </c>
      <c r="D5" s="41" t="s">
        <v>142</v>
      </c>
      <c r="E5" s="42" t="s">
        <v>138</v>
      </c>
      <c r="F5" s="36">
        <f>('Misc Electric'!G12)</f>
        <v>255</v>
      </c>
      <c r="G5" s="43" t="s">
        <v>127</v>
      </c>
      <c r="H5" s="38">
        <f>SUM('Misc Electric'!H12)</f>
        <v>228.76</v>
      </c>
    </row>
    <row r="6" spans="1:8" ht="15">
      <c r="A6" s="39" t="s">
        <v>8</v>
      </c>
      <c r="B6" s="40" t="s">
        <v>104</v>
      </c>
      <c r="C6" s="45" t="str">
        <f>('City of Jasper'!F14)</f>
        <v>12/19/17-1/19/18</v>
      </c>
      <c r="D6" s="41" t="s">
        <v>143</v>
      </c>
      <c r="E6" s="42" t="s">
        <v>144</v>
      </c>
      <c r="F6" s="36">
        <f>('City of Jasper'!G14)</f>
        <v>386</v>
      </c>
      <c r="G6" s="43" t="s">
        <v>145</v>
      </c>
      <c r="H6" s="38">
        <f>SUM('City of Jasper'!H14)</f>
        <v>103.9</v>
      </c>
    </row>
    <row r="7" spans="1:8" ht="15" hidden="1">
      <c r="A7" s="63" t="s">
        <v>8</v>
      </c>
      <c r="B7" s="79" t="s">
        <v>176</v>
      </c>
      <c r="C7" s="45">
        <f>('City of Jasper'!F17)</f>
        <v>0</v>
      </c>
      <c r="D7" s="52" t="s">
        <v>175</v>
      </c>
      <c r="E7" s="53" t="s">
        <v>144</v>
      </c>
      <c r="F7" s="36">
        <f>SUM('City of Jasper'!G17)</f>
        <v>0</v>
      </c>
      <c r="G7" s="80" t="s">
        <v>145</v>
      </c>
      <c r="H7" s="38">
        <f>SUM('City of Jasper'!H17)</f>
        <v>0</v>
      </c>
    </row>
    <row r="8" spans="1:8" ht="15">
      <c r="A8" s="32" t="s">
        <v>8</v>
      </c>
      <c r="B8" s="33" t="s">
        <v>75</v>
      </c>
      <c r="C8" s="45" t="str">
        <f>('City of Jasper'!F7)</f>
        <v>MULT</v>
      </c>
      <c r="D8" s="41" t="s">
        <v>140</v>
      </c>
      <c r="E8" s="42" t="s">
        <v>146</v>
      </c>
      <c r="F8" s="36" t="str">
        <f>('City of Jasper'!G7)</f>
        <v>MULT</v>
      </c>
      <c r="G8" s="37" t="s">
        <v>128</v>
      </c>
      <c r="H8" s="38">
        <f>SUM('City of Jasper'!H7)</f>
        <v>2039.24</v>
      </c>
    </row>
    <row r="9" spans="1:8" ht="15">
      <c r="A9" s="32" t="s">
        <v>8</v>
      </c>
      <c r="B9" s="33" t="s">
        <v>102</v>
      </c>
      <c r="C9" s="45" t="str">
        <f>('City of Jasper'!F13)</f>
        <v>12/20/17-1/31/18</v>
      </c>
      <c r="D9" s="34" t="s">
        <v>147</v>
      </c>
      <c r="E9" s="35" t="s">
        <v>144</v>
      </c>
      <c r="F9" s="36">
        <f>('City of Jasper'!G13)</f>
        <v>0</v>
      </c>
      <c r="G9" s="37" t="s">
        <v>145</v>
      </c>
      <c r="H9" s="38">
        <f>SUM('City of Jasper'!H13)</f>
        <v>15</v>
      </c>
    </row>
    <row r="10" spans="1:8" ht="15">
      <c r="A10" s="32" t="s">
        <v>8</v>
      </c>
      <c r="B10" s="33" t="s">
        <v>97</v>
      </c>
      <c r="C10" s="45" t="str">
        <f>('City of Jasper'!F12)</f>
        <v>12/19/17-1/19/18</v>
      </c>
      <c r="D10" s="34" t="s">
        <v>148</v>
      </c>
      <c r="E10" s="35" t="s">
        <v>144</v>
      </c>
      <c r="F10" s="36">
        <f>('City of Jasper'!G12)</f>
        <v>1312</v>
      </c>
      <c r="G10" s="37" t="s">
        <v>145</v>
      </c>
      <c r="H10" s="38">
        <f>SUM('City of Jasper'!H12)</f>
        <v>156.07</v>
      </c>
    </row>
    <row r="11" spans="1:8" ht="15">
      <c r="A11" s="32" t="s">
        <v>8</v>
      </c>
      <c r="B11" s="33" t="s">
        <v>74</v>
      </c>
      <c r="C11" s="45" t="str">
        <f>('City of Jasper'!F4)</f>
        <v>12/12/17-1/18/18</v>
      </c>
      <c r="D11" s="34" t="s">
        <v>149</v>
      </c>
      <c r="E11" s="35" t="s">
        <v>146</v>
      </c>
      <c r="F11" s="36">
        <f>('City of Jasper'!G4)</f>
        <v>910</v>
      </c>
      <c r="G11" s="37" t="s">
        <v>128</v>
      </c>
      <c r="H11" s="38">
        <f>SUM('City of Jasper'!H4)</f>
        <v>82.79</v>
      </c>
    </row>
    <row r="12" spans="1:8" ht="15">
      <c r="A12" s="32" t="s">
        <v>8</v>
      </c>
      <c r="B12" s="33" t="s">
        <v>73</v>
      </c>
      <c r="C12" s="45" t="str">
        <f>('City of Jasper'!F5)</f>
        <v>12/12/17-1/18/18</v>
      </c>
      <c r="D12" s="41" t="s">
        <v>150</v>
      </c>
      <c r="E12" s="42" t="s">
        <v>146</v>
      </c>
      <c r="F12" s="36">
        <f>('City of Jasper'!G5)</f>
        <v>7870</v>
      </c>
      <c r="G12" s="37" t="s">
        <v>128</v>
      </c>
      <c r="H12" s="38">
        <f>SUM('City of Jasper'!H5)</f>
        <v>51.42</v>
      </c>
    </row>
    <row r="13" spans="1:8" ht="15">
      <c r="A13" s="32" t="s">
        <v>8</v>
      </c>
      <c r="B13" s="33" t="s">
        <v>76</v>
      </c>
      <c r="C13" s="45" t="str">
        <f>('City of Jasper'!F6)</f>
        <v>12/19/17-1/19/18</v>
      </c>
      <c r="D13" s="34" t="s">
        <v>151</v>
      </c>
      <c r="E13" s="35" t="s">
        <v>144</v>
      </c>
      <c r="F13" s="36">
        <f>('City of Jasper'!G6)</f>
        <v>1136</v>
      </c>
      <c r="G13" s="37" t="s">
        <v>145</v>
      </c>
      <c r="H13" s="38">
        <f>SUM('City of Jasper'!H6)</f>
        <v>184.02</v>
      </c>
    </row>
    <row r="14" spans="1:8" ht="15">
      <c r="A14" s="32" t="s">
        <v>8</v>
      </c>
      <c r="B14" s="33" t="s">
        <v>80</v>
      </c>
      <c r="C14" s="45" t="str">
        <f>('City of Jasper'!F8)</f>
        <v>12/20/17-1/22/18</v>
      </c>
      <c r="D14" s="41" t="s">
        <v>140</v>
      </c>
      <c r="E14" s="42" t="s">
        <v>144</v>
      </c>
      <c r="F14" s="36">
        <f>('City of Jasper'!G8)</f>
        <v>38720</v>
      </c>
      <c r="G14" s="37" t="s">
        <v>145</v>
      </c>
      <c r="H14" s="38">
        <f>SUM('City of Jasper'!H8)</f>
        <v>4538.99</v>
      </c>
    </row>
    <row r="15" spans="1:8" ht="15">
      <c r="A15" s="32" t="s">
        <v>8</v>
      </c>
      <c r="B15" s="33" t="s">
        <v>79</v>
      </c>
      <c r="C15" s="45" t="str">
        <f>('City of Jasper'!F11)</f>
        <v>12/19/17-1/19/17</v>
      </c>
      <c r="D15" s="34" t="s">
        <v>152</v>
      </c>
      <c r="E15" s="35" t="s">
        <v>144</v>
      </c>
      <c r="F15" s="36">
        <f>('City of Jasper'!G11)</f>
        <v>30000</v>
      </c>
      <c r="G15" s="37" t="s">
        <v>145</v>
      </c>
      <c r="H15" s="38">
        <f>SUM('City of Jasper'!H11)</f>
        <v>4141.41</v>
      </c>
    </row>
    <row r="16" spans="1:8" ht="15">
      <c r="A16" s="49" t="s">
        <v>8</v>
      </c>
      <c r="B16" s="62" t="s">
        <v>111</v>
      </c>
      <c r="C16" s="45" t="str">
        <f>('City of Jasper'!F15)</f>
        <v>12/19/17-1/19/18</v>
      </c>
      <c r="D16" s="60" t="s">
        <v>173</v>
      </c>
      <c r="E16" s="59" t="s">
        <v>144</v>
      </c>
      <c r="F16" s="36">
        <f>('City of Jasper'!G15)</f>
        <v>3864</v>
      </c>
      <c r="G16" s="55" t="s">
        <v>145</v>
      </c>
      <c r="H16" s="38">
        <f>SUM('City of Jasper'!H15)</f>
        <v>289.95</v>
      </c>
    </row>
    <row r="17" spans="1:8" ht="15">
      <c r="A17" s="32" t="s">
        <v>8</v>
      </c>
      <c r="B17" s="61" t="s">
        <v>78</v>
      </c>
      <c r="C17" s="45" t="str">
        <f>('City of Jasper'!F12)</f>
        <v>12/19/17-1/19/18</v>
      </c>
      <c r="D17" s="34" t="s">
        <v>153</v>
      </c>
      <c r="E17" s="35" t="s">
        <v>146</v>
      </c>
      <c r="F17" s="36">
        <f>('City of Jasper'!G12)</f>
        <v>1312</v>
      </c>
      <c r="G17" s="37" t="s">
        <v>128</v>
      </c>
      <c r="H17" s="38">
        <f>SUM('City of Jasper'!H12)</f>
        <v>156.07</v>
      </c>
    </row>
    <row r="18" spans="1:8" ht="15">
      <c r="A18" s="32" t="s">
        <v>8</v>
      </c>
      <c r="B18" s="33" t="s">
        <v>77</v>
      </c>
      <c r="C18" s="45" t="str">
        <f>('City of Jasper'!F13)</f>
        <v>12/20/17-1/31/18</v>
      </c>
      <c r="D18" s="34" t="s">
        <v>153</v>
      </c>
      <c r="E18" s="35" t="s">
        <v>144</v>
      </c>
      <c r="F18" s="36">
        <f>('City of Jasper'!G13)</f>
        <v>0</v>
      </c>
      <c r="G18" s="43" t="s">
        <v>145</v>
      </c>
      <c r="H18" s="38">
        <f>SUM('City of Jasper'!H13)</f>
        <v>15</v>
      </c>
    </row>
    <row r="19" spans="1:8" ht="15">
      <c r="A19" s="32" t="s">
        <v>8</v>
      </c>
      <c r="B19" s="33" t="s">
        <v>180</v>
      </c>
      <c r="C19" s="45" t="str">
        <f>'City of Jasper'!F18</f>
        <v>12/19/17-1/19/18</v>
      </c>
      <c r="D19" s="34" t="s">
        <v>208</v>
      </c>
      <c r="E19" s="35" t="s">
        <v>144</v>
      </c>
      <c r="F19" s="36">
        <f>'City of Jasper'!G18</f>
        <v>1000</v>
      </c>
      <c r="G19" s="43" t="s">
        <v>145</v>
      </c>
      <c r="H19" s="38">
        <f>'City of Jasper'!H18</f>
        <v>209.91</v>
      </c>
    </row>
    <row r="20" spans="1:8" ht="15">
      <c r="A20" s="39" t="s">
        <v>33</v>
      </c>
      <c r="B20" s="40" t="s">
        <v>110</v>
      </c>
      <c r="C20" s="45">
        <f>('Misc Electric'!F6)</f>
        <v>0</v>
      </c>
      <c r="D20" s="41" t="s">
        <v>154</v>
      </c>
      <c r="E20" s="42" t="s">
        <v>144</v>
      </c>
      <c r="F20" s="36">
        <f>('Misc Electric'!G6)</f>
        <v>0</v>
      </c>
      <c r="G20" s="43" t="s">
        <v>145</v>
      </c>
      <c r="H20" s="38">
        <f>SUM('Misc Electric'!H6)</f>
        <v>0</v>
      </c>
    </row>
    <row r="21" spans="1:8" ht="15">
      <c r="A21" s="32" t="s">
        <v>33</v>
      </c>
      <c r="B21" s="33" t="s">
        <v>92</v>
      </c>
      <c r="C21" s="45" t="str">
        <f>('Misc Electric'!F5)</f>
        <v>12/16/17-1/15/18</v>
      </c>
      <c r="D21" s="41" t="s">
        <v>155</v>
      </c>
      <c r="E21" s="42" t="s">
        <v>144</v>
      </c>
      <c r="F21" s="36">
        <f>('Misc Electric'!G5)</f>
        <v>1577</v>
      </c>
      <c r="G21" s="37" t="s">
        <v>145</v>
      </c>
      <c r="H21" s="38">
        <f>SUM('Misc Electric'!H5)</f>
        <v>184.28</v>
      </c>
    </row>
    <row r="22" spans="1:8" s="50" customFormat="1" ht="15">
      <c r="A22" s="49" t="s">
        <v>33</v>
      </c>
      <c r="B22" s="48" t="s">
        <v>93</v>
      </c>
      <c r="C22" s="51" t="str">
        <f>('Misc Electric'!F15)</f>
        <v>12/15/17-1/15/18</v>
      </c>
      <c r="D22" s="52" t="s">
        <v>155</v>
      </c>
      <c r="E22" s="53" t="s">
        <v>146</v>
      </c>
      <c r="F22" s="54">
        <f>('Misc Electric'!G15)</f>
        <v>225</v>
      </c>
      <c r="G22" s="55" t="s">
        <v>128</v>
      </c>
      <c r="H22" s="56">
        <f>SUM('Misc Electric'!H15)</f>
        <v>101.57</v>
      </c>
    </row>
    <row r="23" spans="1:8" ht="15">
      <c r="A23" s="39" t="s">
        <v>156</v>
      </c>
      <c r="B23" s="40">
        <v>33482103</v>
      </c>
      <c r="C23" s="45" t="str">
        <f>('Misc Electric'!F8)</f>
        <v>12/20/17-1/22/18</v>
      </c>
      <c r="D23" s="41" t="s">
        <v>59</v>
      </c>
      <c r="E23" s="42" t="s">
        <v>144</v>
      </c>
      <c r="F23" s="36">
        <f>('Misc Electric'!G8)</f>
        <v>2603</v>
      </c>
      <c r="G23" s="43" t="s">
        <v>145</v>
      </c>
      <c r="H23" s="38">
        <f>SUM('Misc Electric'!H8)</f>
        <v>262.14</v>
      </c>
    </row>
    <row r="24" spans="1:8" ht="15">
      <c r="A24" s="39" t="s">
        <v>156</v>
      </c>
      <c r="B24" s="40">
        <v>33483901</v>
      </c>
      <c r="C24" s="45" t="str">
        <f>('Misc Electric'!F9)</f>
        <v>12/20/17-1/22/18</v>
      </c>
      <c r="D24" s="41" t="s">
        <v>157</v>
      </c>
      <c r="E24" s="42" t="s">
        <v>144</v>
      </c>
      <c r="F24" s="36">
        <f>('Misc Electric'!G9)</f>
        <v>0</v>
      </c>
      <c r="G24" s="43" t="s">
        <v>145</v>
      </c>
      <c r="H24" s="38">
        <f>SUM('Misc Electric'!H9)</f>
        <v>20</v>
      </c>
    </row>
    <row r="25" spans="1:8" ht="15">
      <c r="A25" s="100" t="s">
        <v>185</v>
      </c>
      <c r="B25" s="101">
        <v>3</v>
      </c>
      <c r="C25" s="45" t="str">
        <f>'Misc Electric'!F14</f>
        <v>12/28/1-1/30/18</v>
      </c>
      <c r="D25" s="41" t="s">
        <v>187</v>
      </c>
      <c r="E25" s="42" t="s">
        <v>146</v>
      </c>
      <c r="F25" s="36">
        <f>'Misc Electric'!G14</f>
        <v>3960</v>
      </c>
      <c r="G25" s="43" t="s">
        <v>128</v>
      </c>
      <c r="H25" s="38">
        <f>'Misc Electric'!H14</f>
        <v>101.69</v>
      </c>
    </row>
    <row r="26" spans="1:8" ht="15">
      <c r="A26" s="32" t="s">
        <v>158</v>
      </c>
      <c r="B26" s="33">
        <v>576</v>
      </c>
      <c r="C26" s="45" t="str">
        <f>('Misc Electric'!F17)</f>
        <v>12/26/17-1/29/18</v>
      </c>
      <c r="D26" s="34" t="s">
        <v>159</v>
      </c>
      <c r="E26" s="35" t="s">
        <v>146</v>
      </c>
      <c r="F26" s="36">
        <f>('Misc Electric'!G17)</f>
        <v>1400</v>
      </c>
      <c r="G26" s="37" t="s">
        <v>128</v>
      </c>
      <c r="H26" s="38">
        <f>SUM('Misc Electric'!H17)</f>
        <v>40.2</v>
      </c>
    </row>
    <row r="27" spans="1:8" ht="15">
      <c r="A27" s="32" t="s">
        <v>158</v>
      </c>
      <c r="B27" s="33">
        <v>1098</v>
      </c>
      <c r="C27" s="45" t="str">
        <f>('Misc Electric'!F18)</f>
        <v>12/28/17-1/19/18</v>
      </c>
      <c r="D27" s="34" t="s">
        <v>160</v>
      </c>
      <c r="E27" s="35" t="s">
        <v>146</v>
      </c>
      <c r="F27" s="36">
        <f>('Misc Electric'!G18)</f>
        <v>2200</v>
      </c>
      <c r="G27" s="37" t="s">
        <v>128</v>
      </c>
      <c r="H27" s="38">
        <f>SUM('Misc Electric'!H18)</f>
        <v>40.2</v>
      </c>
    </row>
    <row r="28" spans="1:8" ht="15" hidden="1">
      <c r="A28" s="32" t="s">
        <v>161</v>
      </c>
      <c r="B28" s="33" t="s">
        <v>36</v>
      </c>
      <c r="C28" s="45" t="str">
        <f>('Jasper Newton Electric'!F5)</f>
        <v>disconnected</v>
      </c>
      <c r="D28" s="34" t="s">
        <v>149</v>
      </c>
      <c r="E28" s="35" t="s">
        <v>144</v>
      </c>
      <c r="F28" s="36">
        <f>('Jasper Newton Electric'!G5)</f>
        <v>0</v>
      </c>
      <c r="G28" s="37" t="s">
        <v>145</v>
      </c>
      <c r="H28" s="38">
        <f>SUM('Jasper Newton Electric'!H5)</f>
        <v>0</v>
      </c>
    </row>
    <row r="29" spans="1:8" ht="15">
      <c r="A29" s="32" t="s">
        <v>161</v>
      </c>
      <c r="B29" s="33" t="s">
        <v>37</v>
      </c>
      <c r="C29" s="45" t="str">
        <f>('Jasper Newton Electric'!F6)</f>
        <v>12/13/17-1/15/18</v>
      </c>
      <c r="D29" s="34" t="s">
        <v>149</v>
      </c>
      <c r="E29" s="35" t="s">
        <v>144</v>
      </c>
      <c r="F29" s="36">
        <f>('Jasper Newton Electric'!G6)</f>
        <v>1</v>
      </c>
      <c r="G29" s="37" t="s">
        <v>145</v>
      </c>
      <c r="H29" s="38">
        <f>SUM('Jasper Newton Electric'!H6)</f>
        <v>33.53</v>
      </c>
    </row>
    <row r="30" spans="1:8" ht="15">
      <c r="A30" s="32" t="s">
        <v>161</v>
      </c>
      <c r="B30" s="33" t="s">
        <v>40</v>
      </c>
      <c r="C30" s="45" t="str">
        <f>('Jasper Newton Electric'!F7)</f>
        <v>12/13/17-1/15/18</v>
      </c>
      <c r="D30" s="34" t="s">
        <v>100</v>
      </c>
      <c r="E30" s="35" t="s">
        <v>144</v>
      </c>
      <c r="F30" s="36">
        <f>('Jasper Newton Electric'!G7)</f>
        <v>1723</v>
      </c>
      <c r="G30" s="37" t="s">
        <v>145</v>
      </c>
      <c r="H30" s="38">
        <f>SUM('Jasper Newton Electric'!H7)</f>
        <v>242.47</v>
      </c>
    </row>
    <row r="31" spans="1:8" ht="15">
      <c r="A31" s="32" t="s">
        <v>161</v>
      </c>
      <c r="B31" s="33" t="s">
        <v>41</v>
      </c>
      <c r="C31" s="45" t="str">
        <f>('Jasper Newton Electric'!F8)</f>
        <v>12/13/17-1/15/18</v>
      </c>
      <c r="D31" s="34" t="s">
        <v>162</v>
      </c>
      <c r="E31" s="35" t="s">
        <v>144</v>
      </c>
      <c r="F31" s="36">
        <f>('Jasper Newton Electric'!G8)</f>
        <v>1661</v>
      </c>
      <c r="G31" s="37" t="s">
        <v>145</v>
      </c>
      <c r="H31" s="38">
        <f>SUM('Jasper Newton Electric'!H8)</f>
        <v>235.77</v>
      </c>
    </row>
    <row r="32" spans="1:8" ht="15">
      <c r="A32" s="32" t="s">
        <v>161</v>
      </c>
      <c r="B32" s="33" t="s">
        <v>49</v>
      </c>
      <c r="C32" s="45" t="str">
        <f>('Jasper Newton Electric'!F9)</f>
        <v>12/13/17-1/15/18</v>
      </c>
      <c r="D32" s="41" t="s">
        <v>99</v>
      </c>
      <c r="E32" s="42" t="s">
        <v>144</v>
      </c>
      <c r="F32" s="36">
        <f>('Jasper Newton Electric'!G9)</f>
        <v>7959</v>
      </c>
      <c r="G32" s="43" t="s">
        <v>145</v>
      </c>
      <c r="H32" s="38">
        <f>SUM('Jasper Newton Electric'!H9)</f>
        <v>900.45</v>
      </c>
    </row>
    <row r="33" spans="1:8" ht="15">
      <c r="A33" s="32" t="s">
        <v>161</v>
      </c>
      <c r="B33" s="33" t="s">
        <v>42</v>
      </c>
      <c r="C33" s="45" t="str">
        <f>('Jasper Newton Electric'!F10)</f>
        <v>12/13/17-1/15/18</v>
      </c>
      <c r="D33" s="34" t="s">
        <v>149</v>
      </c>
      <c r="E33" s="35" t="s">
        <v>144</v>
      </c>
      <c r="F33" s="36">
        <f>('Jasper Newton Electric'!G10)</f>
        <v>2547</v>
      </c>
      <c r="G33" s="37" t="s">
        <v>145</v>
      </c>
      <c r="H33" s="38">
        <f>SUM('Jasper Newton Electric'!H10)</f>
        <v>330.77</v>
      </c>
    </row>
    <row r="34" spans="1:8" ht="15">
      <c r="A34" s="32" t="s">
        <v>161</v>
      </c>
      <c r="B34" s="33" t="s">
        <v>10</v>
      </c>
      <c r="C34" s="45" t="str">
        <f>('Jasper Newton Electric'!F11)</f>
        <v>12/6/17-1/8/18</v>
      </c>
      <c r="D34" s="34" t="s">
        <v>163</v>
      </c>
      <c r="E34" s="35" t="s">
        <v>144</v>
      </c>
      <c r="F34" s="36">
        <f>('Jasper Newton Electric'!G11)</f>
        <v>139</v>
      </c>
      <c r="G34" s="37" t="s">
        <v>145</v>
      </c>
      <c r="H34" s="38">
        <f>SUM('Jasper Newton Electric'!H11)</f>
        <v>48.44</v>
      </c>
    </row>
    <row r="35" spans="1:8" ht="15">
      <c r="A35" s="39" t="s">
        <v>161</v>
      </c>
      <c r="B35" s="40" t="s">
        <v>26</v>
      </c>
      <c r="C35" s="45" t="str">
        <f>('Jasper Newton Electric'!F12)</f>
        <v>12/1/17-1/2/18</v>
      </c>
      <c r="D35" s="41" t="s">
        <v>164</v>
      </c>
      <c r="E35" s="42" t="s">
        <v>144</v>
      </c>
      <c r="F35" s="36">
        <f>('Jasper Newton Electric'!G12)</f>
        <v>2653</v>
      </c>
      <c r="G35" s="43" t="s">
        <v>145</v>
      </c>
      <c r="H35" s="38">
        <f>SUM('Jasper Newton Electric'!H12)</f>
        <v>311.24</v>
      </c>
    </row>
    <row r="36" spans="1:8" ht="15">
      <c r="A36" s="32" t="s">
        <v>161</v>
      </c>
      <c r="B36" s="33" t="s">
        <v>24</v>
      </c>
      <c r="C36" s="45" t="str">
        <f>('Jasper Newton Electric'!F13)</f>
        <v>12/27/17-1/26/18</v>
      </c>
      <c r="D36" s="34" t="s">
        <v>164</v>
      </c>
      <c r="E36" s="35" t="s">
        <v>144</v>
      </c>
      <c r="F36" s="36">
        <f>('Jasper Newton Electric'!G13)</f>
        <v>571</v>
      </c>
      <c r="G36" s="37" t="s">
        <v>145</v>
      </c>
      <c r="H36" s="38">
        <f>SUM('Jasper Newton Electric'!H13)</f>
        <v>102.02</v>
      </c>
    </row>
    <row r="37" spans="1:8" ht="15">
      <c r="A37" s="32" t="s">
        <v>161</v>
      </c>
      <c r="B37" s="33" t="s">
        <v>43</v>
      </c>
      <c r="C37" s="45" t="str">
        <f>('Jasper Newton Electric'!F14)</f>
        <v>12/13/17-1/15/18</v>
      </c>
      <c r="D37" s="34" t="s">
        <v>149</v>
      </c>
      <c r="E37" s="35" t="s">
        <v>144</v>
      </c>
      <c r="F37" s="36">
        <f>('Jasper Newton Electric'!G14)</f>
        <v>112</v>
      </c>
      <c r="G37" s="37" t="s">
        <v>145</v>
      </c>
      <c r="H37" s="38">
        <f>SUM('Jasper Newton Electric'!H14)</f>
        <v>34.1</v>
      </c>
    </row>
    <row r="38" spans="1:8" ht="15">
      <c r="A38" s="39" t="s">
        <v>161</v>
      </c>
      <c r="B38" s="40" t="s">
        <v>17</v>
      </c>
      <c r="C38" s="45" t="str">
        <f>('Jasper Newton Electric'!F15)</f>
        <v>12/1/17-1/2/18</v>
      </c>
      <c r="D38" s="41" t="s">
        <v>165</v>
      </c>
      <c r="E38" s="42" t="s">
        <v>144</v>
      </c>
      <c r="F38" s="36" t="e">
        <f>('Jasper Newton Electric'!#REF!)</f>
        <v>#REF!</v>
      </c>
      <c r="G38" s="43" t="s">
        <v>145</v>
      </c>
      <c r="H38" s="38" t="e">
        <f>SUM('Jasper Newton Electric'!#REF!)</f>
        <v>#REF!</v>
      </c>
    </row>
    <row r="39" spans="1:8" ht="15">
      <c r="A39" s="32" t="s">
        <v>161</v>
      </c>
      <c r="B39" s="33" t="s">
        <v>46</v>
      </c>
      <c r="C39" s="45" t="str">
        <f>('Jasper Newton Electric'!F16)</f>
        <v>12/13/17-1/15/18</v>
      </c>
      <c r="D39" s="34" t="s">
        <v>150</v>
      </c>
      <c r="E39" s="35" t="s">
        <v>144</v>
      </c>
      <c r="F39" s="36">
        <f>('Jasper Newton Electric'!G15)</f>
        <v>14</v>
      </c>
      <c r="G39" s="37" t="s">
        <v>145</v>
      </c>
      <c r="H39" s="38">
        <f>SUM('Jasper Newton Electric'!H15)</f>
        <v>23.53</v>
      </c>
    </row>
    <row r="40" spans="1:8" ht="15">
      <c r="A40" s="39" t="s">
        <v>161</v>
      </c>
      <c r="B40" s="40" t="s">
        <v>14</v>
      </c>
      <c r="C40" s="45" t="str">
        <f>('Jasper Newton Electric'!F17)</f>
        <v>12/1/17-1/2/18</v>
      </c>
      <c r="D40" s="41" t="s">
        <v>162</v>
      </c>
      <c r="E40" s="42" t="s">
        <v>144</v>
      </c>
      <c r="F40" s="36">
        <f>('Jasper Newton Electric'!G17)</f>
        <v>2767</v>
      </c>
      <c r="G40" s="43" t="s">
        <v>145</v>
      </c>
      <c r="H40" s="38">
        <f>SUM('Jasper Newton Electric'!H17)</f>
        <v>323.67</v>
      </c>
    </row>
    <row r="41" spans="1:8" ht="15">
      <c r="A41" s="39" t="s">
        <v>161</v>
      </c>
      <c r="B41" s="40" t="s">
        <v>20</v>
      </c>
      <c r="C41" s="45" t="str">
        <f>('Jasper Newton Electric'!F18)</f>
        <v>12/1/17-1/2/18</v>
      </c>
      <c r="D41" s="41" t="s">
        <v>160</v>
      </c>
      <c r="E41" s="42" t="s">
        <v>144</v>
      </c>
      <c r="F41" s="36">
        <f>('Jasper Newton Electric'!G18)</f>
        <v>7200</v>
      </c>
      <c r="G41" s="43" t="s">
        <v>145</v>
      </c>
      <c r="H41" s="38">
        <f>SUM('Jasper Newton Electric'!H18)</f>
        <v>806.97</v>
      </c>
    </row>
    <row r="42" spans="1:8" ht="15">
      <c r="A42" s="32" t="s">
        <v>161</v>
      </c>
      <c r="B42" s="33" t="s">
        <v>47</v>
      </c>
      <c r="C42" s="45" t="str">
        <f>('Jasper Newton Electric'!F19)</f>
        <v>12/13/17-1/15/18</v>
      </c>
      <c r="D42" s="34" t="s">
        <v>100</v>
      </c>
      <c r="E42" s="35" t="s">
        <v>144</v>
      </c>
      <c r="F42" s="36">
        <f>('Jasper Newton Electric'!G19)</f>
        <v>2437</v>
      </c>
      <c r="G42" s="37" t="s">
        <v>145</v>
      </c>
      <c r="H42" s="38">
        <f>SUM('Jasper Newton Electric'!H19)</f>
        <v>285.36</v>
      </c>
    </row>
    <row r="43" spans="1:8" ht="15">
      <c r="A43" s="32" t="s">
        <v>161</v>
      </c>
      <c r="B43" s="33" t="s">
        <v>48</v>
      </c>
      <c r="C43" s="45" t="str">
        <f>('Jasper Newton Electric'!F20)</f>
        <v>12/13/17-1/15/18</v>
      </c>
      <c r="D43" s="35" t="s">
        <v>100</v>
      </c>
      <c r="E43" s="35" t="s">
        <v>144</v>
      </c>
      <c r="F43" s="36">
        <f>('Jasper Newton Electric'!G20)</f>
        <v>329</v>
      </c>
      <c r="G43" s="37" t="s">
        <v>145</v>
      </c>
      <c r="H43" s="38">
        <f>SUM('Jasper Newton Electric'!H20)</f>
        <v>71.24</v>
      </c>
    </row>
    <row r="44" spans="1:8" ht="15">
      <c r="A44" s="39" t="s">
        <v>161</v>
      </c>
      <c r="B44" s="40" t="s">
        <v>68</v>
      </c>
      <c r="C44" s="45" t="str">
        <f>('Jasper Newton Electric'!F21)</f>
        <v>12/1/17-1/2/18</v>
      </c>
      <c r="D44" s="42" t="s">
        <v>165</v>
      </c>
      <c r="E44" s="42" t="s">
        <v>144</v>
      </c>
      <c r="F44" s="36">
        <f>('Jasper Newton Electric'!G21)</f>
        <v>451</v>
      </c>
      <c r="G44" s="43" t="s">
        <v>145</v>
      </c>
      <c r="H44" s="38">
        <f>SUM('Jasper Newton Electric'!H21)</f>
        <v>71.17</v>
      </c>
    </row>
    <row r="45" spans="1:8" ht="15">
      <c r="A45" s="39" t="s">
        <v>161</v>
      </c>
      <c r="B45" s="40" t="s">
        <v>82</v>
      </c>
      <c r="C45" s="45" t="str">
        <f>('Jasper Newton Electric'!F22)</f>
        <v>12/1/17-1/2/18</v>
      </c>
      <c r="D45" s="42" t="s">
        <v>99</v>
      </c>
      <c r="E45" s="42" t="s">
        <v>144</v>
      </c>
      <c r="F45" s="36">
        <f>('Jasper Newton Electric'!G22)</f>
        <v>1322</v>
      </c>
      <c r="G45" s="43" t="s">
        <v>145</v>
      </c>
      <c r="H45" s="38">
        <f>SUM('Jasper Newton Electric'!H22)</f>
        <v>166.13</v>
      </c>
    </row>
    <row r="46" spans="1:8" ht="15">
      <c r="A46" s="39" t="s">
        <v>161</v>
      </c>
      <c r="B46" s="40" t="s">
        <v>94</v>
      </c>
      <c r="C46" s="45" t="str">
        <f>('Jasper Newton Electric'!F23)</f>
        <v>12/1/17-1/2/18</v>
      </c>
      <c r="D46" s="42" t="s">
        <v>166</v>
      </c>
      <c r="E46" s="42" t="s">
        <v>144</v>
      </c>
      <c r="F46" s="36">
        <f>('Jasper Newton Electric'!G23)</f>
        <v>2872</v>
      </c>
      <c r="G46" s="43" t="s">
        <v>145</v>
      </c>
      <c r="H46" s="38">
        <f>SUM('Jasper Newton Electric'!H23)</f>
        <v>407.24</v>
      </c>
    </row>
    <row r="47" spans="1:8" ht="15">
      <c r="A47" s="39" t="s">
        <v>161</v>
      </c>
      <c r="B47" s="40" t="s">
        <v>191</v>
      </c>
      <c r="C47" s="45" t="str">
        <f>'Jasper Newton Electric'!F24</f>
        <v>12/27/17-1/26/18</v>
      </c>
      <c r="D47" s="42" t="str">
        <f>'Jasper Newton Electric'!B24</f>
        <v>jas airport runway lights</v>
      </c>
      <c r="E47" s="42" t="s">
        <v>144</v>
      </c>
      <c r="F47" s="36">
        <f>'Jasper Newton Electric'!G24</f>
        <v>4072</v>
      </c>
      <c r="G47" s="43" t="s">
        <v>145</v>
      </c>
      <c r="H47" s="38">
        <f>'Jasper Newton Electric'!H24</f>
        <v>462.06</v>
      </c>
    </row>
    <row r="48" spans="1:8" ht="15">
      <c r="A48" s="39" t="s">
        <v>161</v>
      </c>
      <c r="B48" s="40" t="s">
        <v>188</v>
      </c>
      <c r="C48" s="45" t="str">
        <f>'Jasper Newton Electric'!F25</f>
        <v>12/13/17-1/15/18</v>
      </c>
      <c r="D48" s="42" t="str">
        <f>'Jasper Newton Electric'!B25</f>
        <v>Agg Pad Gate</v>
      </c>
      <c r="E48" s="42" t="s">
        <v>144</v>
      </c>
      <c r="F48" s="36">
        <f>'Jasper Newton Electric'!G25</f>
        <v>16</v>
      </c>
      <c r="G48" s="43" t="s">
        <v>145</v>
      </c>
      <c r="H48" s="38">
        <f>'Jasper Newton Electric'!H25</f>
        <v>23.73</v>
      </c>
    </row>
    <row r="49" spans="1:8" ht="15">
      <c r="A49" s="39" t="s">
        <v>161</v>
      </c>
      <c r="B49" s="40" t="s">
        <v>205</v>
      </c>
      <c r="C49" s="45" t="str">
        <f>'Jasper Newton Electric'!F26</f>
        <v>12/13/17-1/15/18</v>
      </c>
      <c r="D49" s="42" t="str">
        <f>'Jasper Newton Electric'!B26</f>
        <v>Gate East </v>
      </c>
      <c r="E49" s="42" t="s">
        <v>144</v>
      </c>
      <c r="F49" s="36">
        <f>'Jasper Newton Electric'!G26</f>
        <v>51</v>
      </c>
      <c r="G49" s="43" t="s">
        <v>145</v>
      </c>
      <c r="H49" s="38">
        <f>'Jasper Newton Electric'!H26</f>
        <v>29.23</v>
      </c>
    </row>
    <row r="50" spans="1:8" ht="15">
      <c r="A50" s="32" t="s">
        <v>167</v>
      </c>
      <c r="B50" s="33">
        <v>154</v>
      </c>
      <c r="C50" s="45" t="str">
        <f>('Misc Electric'!F19)</f>
        <v>1/1/18-1/31/18</v>
      </c>
      <c r="D50" s="35" t="s">
        <v>165</v>
      </c>
      <c r="E50" s="35" t="s">
        <v>146</v>
      </c>
      <c r="F50" s="36">
        <f>('Misc Electric'!G19)</f>
        <v>9800</v>
      </c>
      <c r="G50" s="37" t="s">
        <v>128</v>
      </c>
      <c r="H50" s="44">
        <f>SUM('Misc Electric'!H19)</f>
        <v>60.8</v>
      </c>
    </row>
    <row r="51" spans="1:8" ht="15">
      <c r="A51" s="32" t="s">
        <v>168</v>
      </c>
      <c r="B51" s="33" t="s">
        <v>30</v>
      </c>
      <c r="C51" s="45" t="str">
        <f>('Misc Electric'!F7)</f>
        <v>12/14/17-1/14/18</v>
      </c>
      <c r="D51" s="35" t="s">
        <v>169</v>
      </c>
      <c r="E51" s="34" t="s">
        <v>144</v>
      </c>
      <c r="F51" s="36">
        <f>('Misc Electric'!G7)</f>
        <v>0</v>
      </c>
      <c r="G51" s="37" t="s">
        <v>145</v>
      </c>
      <c r="H51" s="44">
        <f>SUM('Misc Electric'!H7)</f>
        <v>13.5</v>
      </c>
    </row>
    <row r="52" spans="1:8" ht="15">
      <c r="A52" s="32" t="s">
        <v>170</v>
      </c>
      <c r="B52" s="33">
        <v>97</v>
      </c>
      <c r="C52" s="45" t="str">
        <f>('Misc Electric'!F20)</f>
        <v>12/19/17-1/18/18</v>
      </c>
      <c r="D52" s="42" t="s">
        <v>171</v>
      </c>
      <c r="E52" s="41" t="s">
        <v>146</v>
      </c>
      <c r="F52" s="36">
        <f>('Misc Electric'!G20)</f>
        <v>6544</v>
      </c>
      <c r="G52" s="37" t="s">
        <v>128</v>
      </c>
      <c r="H52" s="44">
        <f>SUM('Misc Electric'!H20)</f>
        <v>63.03</v>
      </c>
    </row>
    <row r="53" spans="1:8" ht="15">
      <c r="A53" s="32" t="s">
        <v>170</v>
      </c>
      <c r="B53" s="33">
        <v>1431</v>
      </c>
      <c r="C53" s="45" t="str">
        <f>('Misc Electric'!F21)</f>
        <v>12/21/17-1/18/18</v>
      </c>
      <c r="D53" s="42" t="s">
        <v>172</v>
      </c>
      <c r="E53" s="41" t="s">
        <v>146</v>
      </c>
      <c r="F53" s="36">
        <f>('Misc Electric'!G21)</f>
        <v>23232</v>
      </c>
      <c r="G53" s="37" t="s">
        <v>128</v>
      </c>
      <c r="H53" s="44">
        <f>SUM('Misc Electric'!H21)</f>
        <v>172.8</v>
      </c>
    </row>
    <row r="55" spans="6:8" ht="15">
      <c r="F55" s="57"/>
      <c r="H55" s="58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H44" sqref="H44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">
      <c r="A1" s="215" t="s">
        <v>194</v>
      </c>
      <c r="B1" s="215"/>
      <c r="C1" s="215"/>
      <c r="D1" s="215"/>
      <c r="E1" s="215"/>
      <c r="F1" s="215"/>
      <c r="G1" s="215"/>
      <c r="H1" s="215"/>
    </row>
    <row r="2" spans="1:8" ht="1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6" t="s">
        <v>134</v>
      </c>
      <c r="G2" s="217"/>
      <c r="H2" s="31" t="s">
        <v>135</v>
      </c>
    </row>
    <row r="3" spans="1:8" ht="15">
      <c r="A3" s="32" t="s">
        <v>136</v>
      </c>
      <c r="B3" s="33" t="s">
        <v>207</v>
      </c>
      <c r="C3" s="45" t="str">
        <f>('Misc Electric'!I10)</f>
        <v>1/19/18-2/19/18</v>
      </c>
      <c r="D3" s="34" t="s">
        <v>137</v>
      </c>
      <c r="E3" s="35" t="s">
        <v>138</v>
      </c>
      <c r="F3" s="36">
        <f>('Misc Electric'!J10)</f>
        <v>112</v>
      </c>
      <c r="G3" s="37" t="s">
        <v>127</v>
      </c>
      <c r="H3" s="38">
        <f>SUM('Misc Electric'!K10)</f>
        <v>121.68</v>
      </c>
    </row>
    <row r="4" spans="1:8" ht="15">
      <c r="A4" s="32" t="s">
        <v>136</v>
      </c>
      <c r="B4" s="33" t="s">
        <v>139</v>
      </c>
      <c r="C4" s="45" t="str">
        <f>('Misc Electric'!I11)</f>
        <v>1/5/18-2/2/18</v>
      </c>
      <c r="D4" s="34" t="s">
        <v>140</v>
      </c>
      <c r="E4" s="35" t="s">
        <v>138</v>
      </c>
      <c r="F4" s="36">
        <f>('Misc Electric'!J11)</f>
        <v>1491</v>
      </c>
      <c r="G4" s="37" t="s">
        <v>127</v>
      </c>
      <c r="H4" s="38">
        <f>SUM('Misc Electric'!K11)</f>
        <v>1556.77</v>
      </c>
    </row>
    <row r="5" spans="1:8" ht="15">
      <c r="A5" s="39" t="s">
        <v>136</v>
      </c>
      <c r="B5" s="40" t="s">
        <v>141</v>
      </c>
      <c r="C5" s="45" t="str">
        <f>('Misc Electric'!I12)</f>
        <v>1/19/18-2/19/18</v>
      </c>
      <c r="D5" s="41" t="s">
        <v>142</v>
      </c>
      <c r="E5" s="42" t="s">
        <v>138</v>
      </c>
      <c r="F5" s="36">
        <f>('Misc Electric'!J12)</f>
        <v>137</v>
      </c>
      <c r="G5" s="43" t="s">
        <v>127</v>
      </c>
      <c r="H5" s="38">
        <f>SUM('Misc Electric'!K12)</f>
        <v>139.88</v>
      </c>
    </row>
    <row r="6" spans="1:8" ht="15">
      <c r="A6" s="39" t="s">
        <v>8</v>
      </c>
      <c r="B6" s="40" t="s">
        <v>104</v>
      </c>
      <c r="C6" s="45" t="str">
        <f>('City of Jasper'!I14)</f>
        <v>1/19/18-2/20/18</v>
      </c>
      <c r="D6" s="41" t="s">
        <v>143</v>
      </c>
      <c r="E6" s="42" t="s">
        <v>144</v>
      </c>
      <c r="F6" s="36">
        <f>('City of Jasper'!J14)</f>
        <v>286</v>
      </c>
      <c r="G6" s="43" t="s">
        <v>145</v>
      </c>
      <c r="H6" s="38">
        <f>SUM('City of Jasper'!K14)</f>
        <v>100.91</v>
      </c>
    </row>
    <row r="7" spans="1:8" ht="15" hidden="1">
      <c r="A7" s="63" t="s">
        <v>8</v>
      </c>
      <c r="B7" s="79" t="s">
        <v>176</v>
      </c>
      <c r="C7" s="45">
        <f>('City of Jasper'!I17)</f>
        <v>0</v>
      </c>
      <c r="D7" s="52" t="s">
        <v>175</v>
      </c>
      <c r="E7" s="53" t="s">
        <v>144</v>
      </c>
      <c r="F7" s="36">
        <f>SUM('City of Jasper'!J17)</f>
        <v>0</v>
      </c>
      <c r="G7" s="80" t="s">
        <v>145</v>
      </c>
      <c r="H7" s="38">
        <f>SUM('City of Jasper'!K17)</f>
        <v>0</v>
      </c>
    </row>
    <row r="8" spans="1:8" ht="15">
      <c r="A8" s="32" t="s">
        <v>8</v>
      </c>
      <c r="B8" s="33" t="s">
        <v>75</v>
      </c>
      <c r="C8" s="45" t="str">
        <f>('City of Jasper'!I7)</f>
        <v>MULT</v>
      </c>
      <c r="D8" s="41" t="s">
        <v>140</v>
      </c>
      <c r="E8" s="42" t="s">
        <v>146</v>
      </c>
      <c r="F8" s="36" t="str">
        <f>('City of Jasper'!J7)</f>
        <v>MULT</v>
      </c>
      <c r="G8" s="37" t="s">
        <v>128</v>
      </c>
      <c r="H8" s="38">
        <f>SUM('City of Jasper'!K7)</f>
        <v>1724.59</v>
      </c>
    </row>
    <row r="9" spans="1:8" ht="15">
      <c r="A9" s="32" t="s">
        <v>8</v>
      </c>
      <c r="B9" s="33" t="s">
        <v>102</v>
      </c>
      <c r="C9" s="45">
        <f>('City of Jasper'!I13)</f>
        <v>0</v>
      </c>
      <c r="D9" s="34" t="s">
        <v>147</v>
      </c>
      <c r="E9" s="35" t="s">
        <v>144</v>
      </c>
      <c r="F9" s="36">
        <f>('City of Jasper'!J13)</f>
        <v>0</v>
      </c>
      <c r="G9" s="37" t="s">
        <v>145</v>
      </c>
      <c r="H9" s="38">
        <f>SUM('City of Jasper'!K13)</f>
        <v>0</v>
      </c>
    </row>
    <row r="10" spans="1:8" ht="15">
      <c r="A10" s="32" t="s">
        <v>8</v>
      </c>
      <c r="B10" s="33" t="s">
        <v>97</v>
      </c>
      <c r="C10" s="45" t="str">
        <f>('City of Jasper'!I12)</f>
        <v>1/19/18-2/20/18</v>
      </c>
      <c r="D10" s="34" t="s">
        <v>148</v>
      </c>
      <c r="E10" s="35" t="s">
        <v>144</v>
      </c>
      <c r="F10" s="36">
        <f>('City of Jasper'!J12)</f>
        <v>1027</v>
      </c>
      <c r="G10" s="37" t="s">
        <v>145</v>
      </c>
      <c r="H10" s="38">
        <f>SUM('City of Jasper'!K12)</f>
        <v>151.62</v>
      </c>
    </row>
    <row r="11" spans="1:8" ht="15">
      <c r="A11" s="32" t="s">
        <v>8</v>
      </c>
      <c r="B11" s="33" t="s">
        <v>74</v>
      </c>
      <c r="C11" s="45" t="str">
        <f>('City of Jasper'!I4)</f>
        <v>1/18/18-2/15/18</v>
      </c>
      <c r="D11" s="34" t="s">
        <v>149</v>
      </c>
      <c r="E11" s="35" t="s">
        <v>146</v>
      </c>
      <c r="F11" s="36">
        <f>('City of Jasper'!J4)</f>
        <v>620</v>
      </c>
      <c r="G11" s="37" t="s">
        <v>128</v>
      </c>
      <c r="H11" s="38">
        <f>SUM('City of Jasper'!K4)</f>
        <v>82.79</v>
      </c>
    </row>
    <row r="12" spans="1:8" ht="15">
      <c r="A12" s="32" t="s">
        <v>8</v>
      </c>
      <c r="B12" s="33" t="s">
        <v>73</v>
      </c>
      <c r="C12" s="45" t="str">
        <f>('City of Jasper'!I5)</f>
        <v>1/18/18-2/15/18</v>
      </c>
      <c r="D12" s="41" t="s">
        <v>150</v>
      </c>
      <c r="E12" s="42" t="s">
        <v>146</v>
      </c>
      <c r="F12" s="36">
        <f>('City of Jasper'!J5)</f>
        <v>5330</v>
      </c>
      <c r="G12" s="37" t="s">
        <v>128</v>
      </c>
      <c r="H12" s="38">
        <f>SUM('City of Jasper'!K5)</f>
        <v>44.67</v>
      </c>
    </row>
    <row r="13" spans="1:8" ht="15">
      <c r="A13" s="32" t="s">
        <v>8</v>
      </c>
      <c r="B13" s="33" t="s">
        <v>76</v>
      </c>
      <c r="C13" s="45" t="str">
        <f>('City of Jasper'!I6)</f>
        <v>1/19/18-2/20/18</v>
      </c>
      <c r="D13" s="34" t="s">
        <v>151</v>
      </c>
      <c r="E13" s="35" t="s">
        <v>144</v>
      </c>
      <c r="F13" s="36">
        <f>('City of Jasper'!J6)</f>
        <v>655</v>
      </c>
      <c r="G13" s="37" t="s">
        <v>145</v>
      </c>
      <c r="H13" s="38">
        <f>SUM('City of Jasper'!K6)</f>
        <v>116.4</v>
      </c>
    </row>
    <row r="14" spans="1:8" ht="15">
      <c r="A14" s="32" t="s">
        <v>8</v>
      </c>
      <c r="B14" s="33" t="s">
        <v>80</v>
      </c>
      <c r="C14" s="45" t="str">
        <f>('City of Jasper'!I8)</f>
        <v>1/22/18-2/21/18</v>
      </c>
      <c r="D14" s="41" t="s">
        <v>140</v>
      </c>
      <c r="E14" s="42" t="s">
        <v>144</v>
      </c>
      <c r="F14" s="36">
        <f>('City of Jasper'!J8)</f>
        <v>41120</v>
      </c>
      <c r="G14" s="37" t="s">
        <v>145</v>
      </c>
      <c r="H14" s="38">
        <f>SUM('City of Jasper'!K8)</f>
        <v>4661.65</v>
      </c>
    </row>
    <row r="15" spans="1:8" ht="15">
      <c r="A15" s="32" t="s">
        <v>8</v>
      </c>
      <c r="B15" s="33" t="s">
        <v>79</v>
      </c>
      <c r="C15" s="45" t="str">
        <f>('City of Jasper'!I11)</f>
        <v>1/19/18-2/20/18</v>
      </c>
      <c r="D15" s="34" t="s">
        <v>152</v>
      </c>
      <c r="E15" s="35" t="s">
        <v>144</v>
      </c>
      <c r="F15" s="36">
        <f>('City of Jasper'!J11)</f>
        <v>25800</v>
      </c>
      <c r="G15" s="37" t="s">
        <v>145</v>
      </c>
      <c r="H15" s="38">
        <f>SUM('City of Jasper'!K11)</f>
        <v>3209.29</v>
      </c>
    </row>
    <row r="16" spans="1:8" ht="15">
      <c r="A16" s="49" t="s">
        <v>8</v>
      </c>
      <c r="B16" s="62" t="s">
        <v>111</v>
      </c>
      <c r="C16" s="45" t="str">
        <f>('City of Jasper'!I15)</f>
        <v>1/19/18-2/20/18</v>
      </c>
      <c r="D16" s="60" t="s">
        <v>173</v>
      </c>
      <c r="E16" s="59" t="s">
        <v>144</v>
      </c>
      <c r="F16" s="36">
        <f>('City of Jasper'!J15)</f>
        <v>3148</v>
      </c>
      <c r="G16" s="55" t="s">
        <v>145</v>
      </c>
      <c r="H16" s="38">
        <f>SUM('City of Jasper'!K15)</f>
        <v>227.54</v>
      </c>
    </row>
    <row r="17" spans="1:8" ht="15">
      <c r="A17" s="32" t="s">
        <v>8</v>
      </c>
      <c r="B17" s="61" t="s">
        <v>78</v>
      </c>
      <c r="C17" s="45" t="str">
        <f>('City of Jasper'!I12)</f>
        <v>1/19/18-2/20/18</v>
      </c>
      <c r="D17" s="34" t="s">
        <v>153</v>
      </c>
      <c r="E17" s="35" t="s">
        <v>146</v>
      </c>
      <c r="F17" s="36">
        <f>('City of Jasper'!J12)</f>
        <v>1027</v>
      </c>
      <c r="G17" s="37" t="s">
        <v>128</v>
      </c>
      <c r="H17" s="38">
        <f>SUM('City of Jasper'!K12)</f>
        <v>151.62</v>
      </c>
    </row>
    <row r="18" spans="1:8" ht="15">
      <c r="A18" s="32" t="s">
        <v>8</v>
      </c>
      <c r="B18" s="33" t="s">
        <v>77</v>
      </c>
      <c r="C18" s="45">
        <f>('City of Jasper'!I13)</f>
        <v>0</v>
      </c>
      <c r="D18" s="34" t="s">
        <v>153</v>
      </c>
      <c r="E18" s="35" t="s">
        <v>144</v>
      </c>
      <c r="F18" s="36">
        <f>('City of Jasper'!J13)</f>
        <v>0</v>
      </c>
      <c r="G18" s="43" t="s">
        <v>145</v>
      </c>
      <c r="H18" s="38">
        <f>SUM('City of Jasper'!K13)</f>
        <v>0</v>
      </c>
    </row>
    <row r="19" spans="1:8" ht="15">
      <c r="A19" s="32" t="s">
        <v>8</v>
      </c>
      <c r="B19" s="33" t="s">
        <v>180</v>
      </c>
      <c r="C19" s="45" t="str">
        <f>'City of Jasper'!I18</f>
        <v>1/19/18-2/20/18</v>
      </c>
      <c r="D19" s="34" t="s">
        <v>208</v>
      </c>
      <c r="E19" s="35" t="s">
        <v>144</v>
      </c>
      <c r="F19" s="36">
        <f>'City of Jasper'!G18</f>
        <v>1000</v>
      </c>
      <c r="G19" s="43" t="s">
        <v>145</v>
      </c>
      <c r="H19" s="38">
        <f>'City of Jasper'!K18</f>
        <v>232.4</v>
      </c>
    </row>
    <row r="20" spans="1:8" ht="15">
      <c r="A20" s="39" t="s">
        <v>33</v>
      </c>
      <c r="B20" s="40" t="s">
        <v>110</v>
      </c>
      <c r="C20" s="45">
        <f>('Misc Electric'!I6)</f>
        <v>0</v>
      </c>
      <c r="D20" s="41" t="s">
        <v>154</v>
      </c>
      <c r="E20" s="42" t="s">
        <v>144</v>
      </c>
      <c r="F20" s="36">
        <f>('Misc Electric'!J6)</f>
        <v>0</v>
      </c>
      <c r="G20" s="43" t="s">
        <v>145</v>
      </c>
      <c r="H20" s="38">
        <f>SUM('Misc Electric'!K6)</f>
        <v>0</v>
      </c>
    </row>
    <row r="21" spans="1:8" ht="15">
      <c r="A21" s="32" t="s">
        <v>33</v>
      </c>
      <c r="B21" s="33" t="s">
        <v>92</v>
      </c>
      <c r="C21" s="45" t="str">
        <f>('Misc Electric'!I5)</f>
        <v>1/16/18-2/15/18</v>
      </c>
      <c r="D21" s="41" t="s">
        <v>155</v>
      </c>
      <c r="E21" s="42" t="s">
        <v>144</v>
      </c>
      <c r="F21" s="36">
        <f>('Misc Electric'!J5)</f>
        <v>1621</v>
      </c>
      <c r="G21" s="37" t="s">
        <v>145</v>
      </c>
      <c r="H21" s="38">
        <f>SUM('Misc Electric'!K5)</f>
        <v>188.68</v>
      </c>
    </row>
    <row r="22" spans="1:8" s="50" customFormat="1" ht="15">
      <c r="A22" s="49" t="s">
        <v>33</v>
      </c>
      <c r="B22" s="48" t="s">
        <v>93</v>
      </c>
      <c r="C22" s="51" t="str">
        <f>('Misc Electric'!I15)</f>
        <v>1/16/18-2/15/18</v>
      </c>
      <c r="D22" s="52" t="s">
        <v>155</v>
      </c>
      <c r="E22" s="53" t="s">
        <v>146</v>
      </c>
      <c r="F22" s="54">
        <f>('Misc Electric'!J15)</f>
        <v>445</v>
      </c>
      <c r="G22" s="55" t="s">
        <v>128</v>
      </c>
      <c r="H22" s="56">
        <f>SUM('Misc Electric'!K15)</f>
        <v>109.05</v>
      </c>
    </row>
    <row r="23" spans="1:8" ht="15">
      <c r="A23" s="39" t="s">
        <v>156</v>
      </c>
      <c r="B23" s="40">
        <v>33482103</v>
      </c>
      <c r="C23" s="45" t="str">
        <f>('Misc Electric'!I8)</f>
        <v>1/22/18-2/21/18</v>
      </c>
      <c r="D23" s="41" t="s">
        <v>59</v>
      </c>
      <c r="E23" s="42" t="s">
        <v>144</v>
      </c>
      <c r="F23" s="36">
        <f>('Misc Electric'!J8)</f>
        <v>1490</v>
      </c>
      <c r="G23" s="43" t="s">
        <v>145</v>
      </c>
      <c r="H23" s="38">
        <f>SUM('Misc Electric'!K8)</f>
        <v>156.4</v>
      </c>
    </row>
    <row r="24" spans="1:8" ht="15">
      <c r="A24" s="39" t="s">
        <v>156</v>
      </c>
      <c r="B24" s="40">
        <v>33483901</v>
      </c>
      <c r="C24" s="45" t="str">
        <f>('Misc Electric'!I9)</f>
        <v>1/22/18-2/21/18</v>
      </c>
      <c r="D24" s="41" t="s">
        <v>157</v>
      </c>
      <c r="E24" s="42" t="s">
        <v>144</v>
      </c>
      <c r="F24" s="36">
        <f>('Misc Electric'!J9)</f>
        <v>0</v>
      </c>
      <c r="G24" s="43" t="s">
        <v>145</v>
      </c>
      <c r="H24" s="38">
        <f>SUM('Misc Electric'!K9)</f>
        <v>20</v>
      </c>
    </row>
    <row r="25" spans="1:256" s="22" customFormat="1" ht="15">
      <c r="A25" s="100" t="s">
        <v>185</v>
      </c>
      <c r="B25" s="101">
        <v>3</v>
      </c>
      <c r="C25" s="42" t="str">
        <f>'Misc Electric'!I14</f>
        <v>1/30/18-2/27/18</v>
      </c>
      <c r="D25" s="40" t="s">
        <v>187</v>
      </c>
      <c r="E25" s="39" t="s">
        <v>146</v>
      </c>
      <c r="F25" s="102">
        <f>'Misc Electric'!J14</f>
        <v>1720</v>
      </c>
      <c r="G25" s="39" t="s">
        <v>128</v>
      </c>
      <c r="H25" s="105">
        <f>'Misc Electric'!K14</f>
        <v>99.1</v>
      </c>
      <c r="I25" s="106"/>
      <c r="J25" s="107"/>
      <c r="K25" s="106"/>
      <c r="L25" s="107"/>
      <c r="M25" s="106"/>
      <c r="N25" s="107"/>
      <c r="O25" s="106"/>
      <c r="P25" s="107"/>
      <c r="Q25" s="106"/>
      <c r="R25" s="107"/>
      <c r="S25" s="106"/>
      <c r="T25" s="107"/>
      <c r="U25" s="106"/>
      <c r="V25" s="107"/>
      <c r="W25" s="106"/>
      <c r="X25" s="107"/>
      <c r="Y25" s="106"/>
      <c r="Z25" s="107"/>
      <c r="AA25" s="106"/>
      <c r="AB25" s="107"/>
      <c r="AC25" s="106"/>
      <c r="AD25" s="107"/>
      <c r="AE25" s="106"/>
      <c r="AF25" s="107"/>
      <c r="AG25" s="106"/>
      <c r="AH25" s="107"/>
      <c r="AI25" s="106"/>
      <c r="AJ25" s="107"/>
      <c r="AK25" s="106"/>
      <c r="AL25" s="107"/>
      <c r="AM25" s="106"/>
      <c r="AN25" s="107"/>
      <c r="AO25" s="106"/>
      <c r="AP25" s="107"/>
      <c r="AQ25" s="106"/>
      <c r="AR25" s="107"/>
      <c r="AS25" s="106"/>
      <c r="AT25" s="107"/>
      <c r="AU25" s="106"/>
      <c r="AV25" s="107"/>
      <c r="AW25" s="106"/>
      <c r="AX25" s="107"/>
      <c r="AY25" s="106"/>
      <c r="AZ25" s="107"/>
      <c r="BA25" s="106"/>
      <c r="BB25" s="107"/>
      <c r="BC25" s="106"/>
      <c r="BD25" s="107"/>
      <c r="BE25" s="106"/>
      <c r="BF25" s="107"/>
      <c r="BG25" s="106"/>
      <c r="BH25" s="107"/>
      <c r="BI25" s="106"/>
      <c r="BJ25" s="107"/>
      <c r="BK25" s="106"/>
      <c r="BL25" s="107"/>
      <c r="BM25" s="106"/>
      <c r="BN25" s="107"/>
      <c r="BO25" s="106"/>
      <c r="BP25" s="107"/>
      <c r="BQ25" s="106"/>
      <c r="BR25" s="107"/>
      <c r="BS25" s="106"/>
      <c r="BT25" s="107"/>
      <c r="BU25" s="106"/>
      <c r="BV25" s="107"/>
      <c r="BW25" s="106"/>
      <c r="BX25" s="107"/>
      <c r="BY25" s="106"/>
      <c r="BZ25" s="107"/>
      <c r="CA25" s="106"/>
      <c r="CB25" s="107"/>
      <c r="CC25" s="106"/>
      <c r="CD25" s="107"/>
      <c r="CE25" s="106"/>
      <c r="CF25" s="107"/>
      <c r="CG25" s="106"/>
      <c r="CH25" s="107"/>
      <c r="CI25" s="106"/>
      <c r="CJ25" s="107"/>
      <c r="CK25" s="106"/>
      <c r="CL25" s="107"/>
      <c r="CM25" s="106"/>
      <c r="CN25" s="107"/>
      <c r="CO25" s="106"/>
      <c r="CP25" s="107"/>
      <c r="CQ25" s="106"/>
      <c r="CR25" s="107"/>
      <c r="CS25" s="106"/>
      <c r="CT25" s="107"/>
      <c r="CU25" s="106"/>
      <c r="CV25" s="107"/>
      <c r="CW25" s="106"/>
      <c r="CX25" s="107"/>
      <c r="CY25" s="106"/>
      <c r="CZ25" s="107"/>
      <c r="DA25" s="106"/>
      <c r="DB25" s="107"/>
      <c r="DC25" s="106"/>
      <c r="DD25" s="107"/>
      <c r="DE25" s="106"/>
      <c r="DF25" s="107"/>
      <c r="DG25" s="106"/>
      <c r="DH25" s="107"/>
      <c r="DI25" s="106"/>
      <c r="DJ25" s="107"/>
      <c r="DK25" s="106"/>
      <c r="DL25" s="107"/>
      <c r="DM25" s="106"/>
      <c r="DN25" s="107"/>
      <c r="DO25" s="106"/>
      <c r="DP25" s="107"/>
      <c r="DQ25" s="106"/>
      <c r="DR25" s="107"/>
      <c r="DS25" s="106"/>
      <c r="DT25" s="107"/>
      <c r="DU25" s="106"/>
      <c r="DV25" s="107"/>
      <c r="DW25" s="106"/>
      <c r="DX25" s="107"/>
      <c r="DY25" s="106"/>
      <c r="DZ25" s="107"/>
      <c r="EA25" s="106"/>
      <c r="EB25" s="107"/>
      <c r="EC25" s="106"/>
      <c r="ED25" s="107"/>
      <c r="EE25" s="106"/>
      <c r="EF25" s="107"/>
      <c r="EG25" s="106"/>
      <c r="EH25" s="107"/>
      <c r="EI25" s="106"/>
      <c r="EJ25" s="107"/>
      <c r="EK25" s="106"/>
      <c r="EL25" s="107"/>
      <c r="EM25" s="106"/>
      <c r="EN25" s="107"/>
      <c r="EO25" s="106"/>
      <c r="EP25" s="107"/>
      <c r="EQ25" s="106"/>
      <c r="ER25" s="107"/>
      <c r="ES25" s="106"/>
      <c r="ET25" s="107"/>
      <c r="EU25" s="106"/>
      <c r="EV25" s="107"/>
      <c r="EW25" s="106"/>
      <c r="EX25" s="107"/>
      <c r="EY25" s="106"/>
      <c r="EZ25" s="107"/>
      <c r="FA25" s="106"/>
      <c r="FB25" s="107"/>
      <c r="FC25" s="106"/>
      <c r="FD25" s="107"/>
      <c r="FE25" s="106"/>
      <c r="FF25" s="107"/>
      <c r="FG25" s="106"/>
      <c r="FH25" s="107"/>
      <c r="FI25" s="106"/>
      <c r="FJ25" s="107"/>
      <c r="FK25" s="106"/>
      <c r="FL25" s="107"/>
      <c r="FM25" s="106"/>
      <c r="FN25" s="107"/>
      <c r="FO25" s="106"/>
      <c r="FP25" s="107"/>
      <c r="FQ25" s="106"/>
      <c r="FR25" s="107"/>
      <c r="FS25" s="106"/>
      <c r="FT25" s="107"/>
      <c r="FU25" s="106"/>
      <c r="FV25" s="107"/>
      <c r="FW25" s="106"/>
      <c r="FX25" s="107"/>
      <c r="FY25" s="106"/>
      <c r="FZ25" s="107"/>
      <c r="GA25" s="106"/>
      <c r="GB25" s="107"/>
      <c r="GC25" s="106"/>
      <c r="GD25" s="107"/>
      <c r="GE25" s="106"/>
      <c r="GF25" s="107"/>
      <c r="GG25" s="106"/>
      <c r="GH25" s="107"/>
      <c r="GI25" s="106"/>
      <c r="GJ25" s="107"/>
      <c r="GK25" s="106"/>
      <c r="GL25" s="107"/>
      <c r="GM25" s="106"/>
      <c r="GN25" s="107"/>
      <c r="GO25" s="106"/>
      <c r="GP25" s="107"/>
      <c r="GQ25" s="106"/>
      <c r="GR25" s="107"/>
      <c r="GS25" s="106"/>
      <c r="GT25" s="107"/>
      <c r="GU25" s="106"/>
      <c r="GV25" s="107"/>
      <c r="GW25" s="106"/>
      <c r="GX25" s="107"/>
      <c r="GY25" s="106"/>
      <c r="GZ25" s="107"/>
      <c r="HA25" s="106"/>
      <c r="HB25" s="107"/>
      <c r="HC25" s="106"/>
      <c r="HD25" s="107"/>
      <c r="HE25" s="106"/>
      <c r="HF25" s="107"/>
      <c r="HG25" s="106"/>
      <c r="HH25" s="107"/>
      <c r="HI25" s="106"/>
      <c r="HJ25" s="107"/>
      <c r="HK25" s="106"/>
      <c r="HL25" s="107"/>
      <c r="HM25" s="106"/>
      <c r="HN25" s="107"/>
      <c r="HO25" s="106"/>
      <c r="HP25" s="107"/>
      <c r="HQ25" s="106"/>
      <c r="HR25" s="107"/>
      <c r="HS25" s="106"/>
      <c r="HT25" s="107"/>
      <c r="HU25" s="106"/>
      <c r="HV25" s="107"/>
      <c r="HW25" s="106"/>
      <c r="HX25" s="107"/>
      <c r="HY25" s="106"/>
      <c r="HZ25" s="107"/>
      <c r="IA25" s="106"/>
      <c r="IB25" s="107"/>
      <c r="IC25" s="106"/>
      <c r="ID25" s="107"/>
      <c r="IE25" s="106"/>
      <c r="IF25" s="107"/>
      <c r="IG25" s="106"/>
      <c r="IH25" s="107"/>
      <c r="II25" s="106"/>
      <c r="IJ25" s="107"/>
      <c r="IK25" s="106"/>
      <c r="IL25" s="107"/>
      <c r="IM25" s="106"/>
      <c r="IN25" s="107"/>
      <c r="IO25" s="106"/>
      <c r="IP25" s="107"/>
      <c r="IQ25" s="106"/>
      <c r="IR25" s="107"/>
      <c r="IS25" s="106"/>
      <c r="IT25" s="107"/>
      <c r="IU25" s="106"/>
      <c r="IV25" s="107"/>
    </row>
    <row r="26" spans="1:8" ht="15">
      <c r="A26" s="32" t="s">
        <v>158</v>
      </c>
      <c r="B26" s="33">
        <v>576</v>
      </c>
      <c r="C26" s="45" t="str">
        <f>('Misc Electric'!I17)</f>
        <v>1/29/18-2/26/18</v>
      </c>
      <c r="D26" s="34" t="s">
        <v>159</v>
      </c>
      <c r="E26" s="35" t="s">
        <v>146</v>
      </c>
      <c r="F26" s="36">
        <f>('Misc Electric'!J17)</f>
        <v>2200</v>
      </c>
      <c r="G26" s="37" t="s">
        <v>128</v>
      </c>
      <c r="H26" s="38">
        <f>SUM('Misc Electric'!K17)</f>
        <v>40.2</v>
      </c>
    </row>
    <row r="27" spans="1:8" ht="15">
      <c r="A27" s="32" t="s">
        <v>158</v>
      </c>
      <c r="B27" s="33">
        <v>1098</v>
      </c>
      <c r="C27" s="45" t="str">
        <f>('Misc Electric'!I18)</f>
        <v>1/29/18-2/27/18</v>
      </c>
      <c r="D27" s="34" t="s">
        <v>160</v>
      </c>
      <c r="E27" s="35" t="s">
        <v>146</v>
      </c>
      <c r="F27" s="36">
        <f>('Misc Electric'!J18)</f>
        <v>3000</v>
      </c>
      <c r="G27" s="37" t="s">
        <v>128</v>
      </c>
      <c r="H27" s="38">
        <f>SUM('Misc Electric'!K18)</f>
        <v>40.2</v>
      </c>
    </row>
    <row r="28" spans="1:8" ht="15" hidden="1">
      <c r="A28" s="32" t="s">
        <v>161</v>
      </c>
      <c r="B28" s="33" t="s">
        <v>36</v>
      </c>
      <c r="C28" s="45" t="str">
        <f>('Jasper Newton Electric'!I5)</f>
        <v>disconnected</v>
      </c>
      <c r="D28" s="34" t="s">
        <v>149</v>
      </c>
      <c r="E28" s="35" t="s">
        <v>144</v>
      </c>
      <c r="F28" s="36">
        <f>('Jasper Newton Electric'!J5)</f>
        <v>0</v>
      </c>
      <c r="G28" s="37" t="s">
        <v>145</v>
      </c>
      <c r="H28" s="38">
        <f>SUM('Jasper Newton Electric'!K5)</f>
        <v>0</v>
      </c>
    </row>
    <row r="29" spans="1:8" ht="15">
      <c r="A29" s="32" t="s">
        <v>161</v>
      </c>
      <c r="B29" s="33" t="s">
        <v>37</v>
      </c>
      <c r="C29" s="45" t="str">
        <f>('Jasper Newton Electric'!I6)</f>
        <v>1/15/18-2/15/18</v>
      </c>
      <c r="D29" s="34" t="s">
        <v>149</v>
      </c>
      <c r="E29" s="35" t="s">
        <v>144</v>
      </c>
      <c r="F29" s="36">
        <f>('Jasper Newton Electric'!J6)</f>
        <v>0</v>
      </c>
      <c r="G29" s="37" t="s">
        <v>145</v>
      </c>
      <c r="H29" s="38">
        <f>SUM('Jasper Newton Electric'!K6)</f>
        <v>19.84</v>
      </c>
    </row>
    <row r="30" spans="1:8" ht="15">
      <c r="A30" s="32" t="s">
        <v>161</v>
      </c>
      <c r="B30" s="33" t="s">
        <v>40</v>
      </c>
      <c r="C30" s="45" t="str">
        <f>('Jasper Newton Electric'!I7)</f>
        <v>1/15/18-2/15/18</v>
      </c>
      <c r="D30" s="34" t="s">
        <v>100</v>
      </c>
      <c r="E30" s="35" t="s">
        <v>144</v>
      </c>
      <c r="F30" s="36">
        <f>('Jasper Newton Electric'!J7)</f>
        <v>1937</v>
      </c>
      <c r="G30" s="37" t="s">
        <v>145</v>
      </c>
      <c r="H30" s="38">
        <f>SUM('Jasper Newton Electric'!K7)</f>
        <v>265.86</v>
      </c>
    </row>
    <row r="31" spans="1:8" ht="15">
      <c r="A31" s="32" t="s">
        <v>161</v>
      </c>
      <c r="B31" s="33" t="s">
        <v>41</v>
      </c>
      <c r="C31" s="45" t="str">
        <f>('Jasper Newton Electric'!I8)</f>
        <v>1/15/18-2/15/18</v>
      </c>
      <c r="D31" s="34" t="s">
        <v>162</v>
      </c>
      <c r="E31" s="35" t="s">
        <v>144</v>
      </c>
      <c r="F31" s="36">
        <f>('Jasper Newton Electric'!J8)</f>
        <v>1591</v>
      </c>
      <c r="G31" s="37" t="s">
        <v>145</v>
      </c>
      <c r="H31" s="38">
        <f>SUM('Jasper Newton Electric'!K8)</f>
        <v>228.43</v>
      </c>
    </row>
    <row r="32" spans="1:8" ht="15">
      <c r="A32" s="32" t="s">
        <v>161</v>
      </c>
      <c r="B32" s="33" t="s">
        <v>49</v>
      </c>
      <c r="C32" s="45" t="str">
        <f>('Jasper Newton Electric'!I9)</f>
        <v>1/15/18-2/15/18</v>
      </c>
      <c r="D32" s="41" t="s">
        <v>99</v>
      </c>
      <c r="E32" s="42" t="s">
        <v>144</v>
      </c>
      <c r="F32" s="36">
        <f>('Jasper Newton Electric'!J9)</f>
        <v>6759</v>
      </c>
      <c r="G32" s="43" t="s">
        <v>145</v>
      </c>
      <c r="H32" s="38">
        <f>SUM('Jasper Newton Electric'!K9)</f>
        <v>771.65</v>
      </c>
    </row>
    <row r="33" spans="1:8" ht="15">
      <c r="A33" s="32" t="s">
        <v>161</v>
      </c>
      <c r="B33" s="33" t="s">
        <v>42</v>
      </c>
      <c r="C33" s="45" t="str">
        <f>('Jasper Newton Electric'!I10)</f>
        <v>1/15/18-2/15/18</v>
      </c>
      <c r="D33" s="34" t="s">
        <v>149</v>
      </c>
      <c r="E33" s="35" t="s">
        <v>144</v>
      </c>
      <c r="F33" s="36">
        <f>('Jasper Newton Electric'!J10)</f>
        <v>2126</v>
      </c>
      <c r="G33" s="37" t="s">
        <v>145</v>
      </c>
      <c r="H33" s="38">
        <f>SUM('Jasper Newton Electric'!K10)</f>
        <v>0</v>
      </c>
    </row>
    <row r="34" spans="1:8" ht="15">
      <c r="A34" s="32" t="s">
        <v>161</v>
      </c>
      <c r="B34" s="33" t="s">
        <v>10</v>
      </c>
      <c r="C34" s="45" t="str">
        <f>('Jasper Newton Electric'!I11)</f>
        <v>1/8/18-2/8/18</v>
      </c>
      <c r="D34" s="34" t="s">
        <v>163</v>
      </c>
      <c r="E34" s="35" t="s">
        <v>144</v>
      </c>
      <c r="F34" s="36">
        <f>('Jasper Newton Electric'!J11)</f>
        <v>150</v>
      </c>
      <c r="G34" s="37" t="s">
        <v>145</v>
      </c>
      <c r="H34" s="38">
        <f>SUM('Jasper Newton Electric'!K11)</f>
        <v>49.66</v>
      </c>
    </row>
    <row r="35" spans="1:8" ht="15">
      <c r="A35" s="39" t="s">
        <v>161</v>
      </c>
      <c r="B35" s="40" t="s">
        <v>26</v>
      </c>
      <c r="C35" s="45" t="str">
        <f>('Jasper Newton Electric'!I12)</f>
        <v>1/2/18-2/1/18</v>
      </c>
      <c r="D35" s="41" t="s">
        <v>164</v>
      </c>
      <c r="E35" s="42" t="s">
        <v>144</v>
      </c>
      <c r="F35" s="36">
        <f>('Jasper Newton Electric'!J12)</f>
        <v>2503</v>
      </c>
      <c r="G35" s="43" t="s">
        <v>145</v>
      </c>
      <c r="H35" s="38">
        <f>SUM('Jasper Newton Electric'!K12)</f>
        <v>292.5</v>
      </c>
    </row>
    <row r="36" spans="1:8" ht="15">
      <c r="A36" s="32" t="s">
        <v>161</v>
      </c>
      <c r="B36" s="33" t="s">
        <v>24</v>
      </c>
      <c r="C36" s="45" t="str">
        <f>('Jasper Newton Electric'!I13)</f>
        <v>1/26/18-2/25/18</v>
      </c>
      <c r="D36" s="34" t="s">
        <v>164</v>
      </c>
      <c r="E36" s="35" t="s">
        <v>144</v>
      </c>
      <c r="F36" s="36">
        <f>('Jasper Newton Electric'!J13)</f>
        <v>298</v>
      </c>
      <c r="G36" s="37" t="s">
        <v>145</v>
      </c>
      <c r="H36" s="38">
        <f>SUM('Jasper Newton Electric'!K13)</f>
        <v>725.59</v>
      </c>
    </row>
    <row r="37" spans="1:8" ht="15">
      <c r="A37" s="32" t="s">
        <v>161</v>
      </c>
      <c r="B37" s="33" t="s">
        <v>43</v>
      </c>
      <c r="C37" s="45" t="str">
        <f>('Jasper Newton Electric'!I14)</f>
        <v>1/15/18-2/15/18</v>
      </c>
      <c r="D37" s="34" t="s">
        <v>149</v>
      </c>
      <c r="E37" s="35" t="s">
        <v>144</v>
      </c>
      <c r="F37" s="36">
        <f>('Jasper Newton Electric'!J14)</f>
        <v>117</v>
      </c>
      <c r="G37" s="37" t="s">
        <v>145</v>
      </c>
      <c r="H37" s="38">
        <f>SUM('Jasper Newton Electric'!K14)</f>
        <v>34.65</v>
      </c>
    </row>
    <row r="38" spans="1:8" ht="15">
      <c r="A38" s="39" t="s">
        <v>161</v>
      </c>
      <c r="B38" s="40" t="s">
        <v>17</v>
      </c>
      <c r="C38" s="45" t="str">
        <f>('Jasper Newton Electric'!I15)</f>
        <v>1/2/18-1/31/18</v>
      </c>
      <c r="D38" s="41" t="s">
        <v>165</v>
      </c>
      <c r="E38" s="42" t="s">
        <v>144</v>
      </c>
      <c r="F38" s="36">
        <f>('Jasper Newton Electric'!J15)</f>
        <v>1</v>
      </c>
      <c r="G38" s="43" t="s">
        <v>145</v>
      </c>
      <c r="H38" s="38">
        <f>SUM('Jasper Newton Electric'!K15)</f>
        <v>22.11</v>
      </c>
    </row>
    <row r="39" spans="1:8" ht="15">
      <c r="A39" s="32" t="s">
        <v>161</v>
      </c>
      <c r="B39" s="33" t="s">
        <v>46</v>
      </c>
      <c r="C39" s="45" t="str">
        <f>('Jasper Newton Electric'!I16)</f>
        <v>1/15/18-2/15/18</v>
      </c>
      <c r="D39" s="34" t="s">
        <v>150</v>
      </c>
      <c r="E39" s="35" t="s">
        <v>144</v>
      </c>
      <c r="F39" s="36">
        <f>('Jasper Newton Electric'!J16)</f>
        <v>4211</v>
      </c>
      <c r="G39" s="37" t="s">
        <v>145</v>
      </c>
      <c r="H39" s="38">
        <f>SUM('Jasper Newton Electric'!K16)</f>
        <v>491.3</v>
      </c>
    </row>
    <row r="40" spans="1:8" ht="15">
      <c r="A40" s="39" t="s">
        <v>161</v>
      </c>
      <c r="B40" s="40" t="s">
        <v>14</v>
      </c>
      <c r="C40" s="45" t="str">
        <f>('Jasper Newton Electric'!I17)</f>
        <v>1/2/18-1/31/18</v>
      </c>
      <c r="D40" s="41" t="s">
        <v>162</v>
      </c>
      <c r="E40" s="42" t="s">
        <v>144</v>
      </c>
      <c r="F40" s="36">
        <f>('Jasper Newton Electric'!J17)</f>
        <v>2741</v>
      </c>
      <c r="G40" s="43" t="s">
        <v>145</v>
      </c>
      <c r="H40" s="38">
        <f>SUM('Jasper Newton Electric'!K17)</f>
        <v>318.22</v>
      </c>
    </row>
    <row r="41" spans="1:8" ht="15">
      <c r="A41" s="39" t="s">
        <v>161</v>
      </c>
      <c r="B41" s="40" t="s">
        <v>20</v>
      </c>
      <c r="C41" s="45" t="str">
        <f>('Jasper Newton Electric'!I18)</f>
        <v>1/2/18-2/1/18</v>
      </c>
      <c r="D41" s="41" t="s">
        <v>160</v>
      </c>
      <c r="E41" s="42" t="s">
        <v>144</v>
      </c>
      <c r="F41" s="36">
        <f>('Jasper Newton Electric'!J18)</f>
        <v>8240</v>
      </c>
      <c r="G41" s="43" t="s">
        <v>145</v>
      </c>
      <c r="H41" s="38">
        <f>SUM('Jasper Newton Electric'!K18)</f>
        <v>912.5</v>
      </c>
    </row>
    <row r="42" spans="1:8" ht="15">
      <c r="A42" s="32" t="s">
        <v>161</v>
      </c>
      <c r="B42" s="33" t="s">
        <v>47</v>
      </c>
      <c r="C42" s="45" t="str">
        <f>('Jasper Newton Electric'!I19)</f>
        <v>1/15/18-2/15/18</v>
      </c>
      <c r="D42" s="34" t="s">
        <v>100</v>
      </c>
      <c r="E42" s="35" t="s">
        <v>144</v>
      </c>
      <c r="F42" s="36">
        <f>('Jasper Newton Electric'!J19)</f>
        <v>2087</v>
      </c>
      <c r="G42" s="37" t="s">
        <v>145</v>
      </c>
      <c r="H42" s="38">
        <f>SUM('Jasper Newton Electric'!K19)</f>
        <v>247.81</v>
      </c>
    </row>
    <row r="43" spans="1:8" ht="15">
      <c r="A43" s="32" t="s">
        <v>161</v>
      </c>
      <c r="B43" s="33" t="s">
        <v>48</v>
      </c>
      <c r="C43" s="45" t="str">
        <f>('Jasper Newton Electric'!I20)</f>
        <v>1/15/18-2/15/18</v>
      </c>
      <c r="D43" s="35" t="s">
        <v>100</v>
      </c>
      <c r="E43" s="35" t="s">
        <v>144</v>
      </c>
      <c r="F43" s="36">
        <f>('Jasper Newton Electric'!J20)</f>
        <v>152</v>
      </c>
      <c r="G43" s="37" t="s">
        <v>145</v>
      </c>
      <c r="H43" s="38">
        <f>SUM('Jasper Newton Electric'!K20)</f>
        <v>40.2</v>
      </c>
    </row>
    <row r="44" spans="1:8" ht="15">
      <c r="A44" s="39" t="s">
        <v>161</v>
      </c>
      <c r="B44" s="40" t="s">
        <v>68</v>
      </c>
      <c r="C44" s="45" t="str">
        <f>('Jasper Newton Electric'!I21)</f>
        <v>1/2/18-1/31/18</v>
      </c>
      <c r="D44" s="42" t="s">
        <v>165</v>
      </c>
      <c r="E44" s="42" t="s">
        <v>144</v>
      </c>
      <c r="F44" s="36">
        <f>('Jasper Newton Electric'!J21)</f>
        <v>410</v>
      </c>
      <c r="G44" s="43" t="s">
        <v>145</v>
      </c>
      <c r="H44" s="38">
        <f>SUM('Jasper Newton Electric'!K21)</f>
        <v>66.31</v>
      </c>
    </row>
    <row r="45" spans="1:8" ht="15">
      <c r="A45" s="39" t="s">
        <v>161</v>
      </c>
      <c r="B45" s="40" t="s">
        <v>82</v>
      </c>
      <c r="C45" s="45" t="str">
        <f>('Jasper Newton Electric'!I22)</f>
        <v>01/02/18-02/01/18</v>
      </c>
      <c r="D45" s="42" t="s">
        <v>99</v>
      </c>
      <c r="E45" s="42" t="s">
        <v>144</v>
      </c>
      <c r="F45" s="36">
        <f>('Jasper Newton Electric'!J22)</f>
        <v>1236</v>
      </c>
      <c r="G45" s="43" t="s">
        <v>145</v>
      </c>
      <c r="H45" s="38">
        <f>SUM('Jasper Newton Electric'!K22)</f>
        <v>155.58</v>
      </c>
    </row>
    <row r="46" spans="1:8" ht="15">
      <c r="A46" s="39" t="s">
        <v>161</v>
      </c>
      <c r="B46" s="40" t="s">
        <v>94</v>
      </c>
      <c r="C46" s="45" t="str">
        <f>('Jasper Newton Electric'!I23)</f>
        <v>1/2/18-2/1/18</v>
      </c>
      <c r="D46" s="42" t="s">
        <v>166</v>
      </c>
      <c r="E46" s="42" t="s">
        <v>144</v>
      </c>
      <c r="F46" s="36">
        <f>('Jasper Newton Electric'!J23)</f>
        <v>3474</v>
      </c>
      <c r="G46" s="43" t="s">
        <v>145</v>
      </c>
      <c r="H46" s="38">
        <f>SUM('Jasper Newton Electric'!K23)</f>
        <v>468.95</v>
      </c>
    </row>
    <row r="47" spans="1:8" ht="15">
      <c r="A47" s="39" t="s">
        <v>161</v>
      </c>
      <c r="B47" s="40" t="s">
        <v>191</v>
      </c>
      <c r="C47" s="45" t="str">
        <f>'Jasper Newton Electric'!F24</f>
        <v>12/27/17-1/26/18</v>
      </c>
      <c r="D47" s="42" t="str">
        <f>'Jasper Newton Electric'!B24</f>
        <v>jas airport runway lights</v>
      </c>
      <c r="E47" s="42" t="s">
        <v>144</v>
      </c>
      <c r="F47" s="36">
        <f>'Jasper Newton Electric'!G24</f>
        <v>4072</v>
      </c>
      <c r="G47" s="43" t="s">
        <v>145</v>
      </c>
      <c r="H47" s="38">
        <f>'Jasper Newton Electric'!H24</f>
        <v>462.06</v>
      </c>
    </row>
    <row r="48" spans="1:8" ht="15">
      <c r="A48" s="39" t="s">
        <v>161</v>
      </c>
      <c r="B48" s="40" t="s">
        <v>188</v>
      </c>
      <c r="C48" s="45" t="str">
        <f>'Jasper Newton Electric'!F25</f>
        <v>12/13/17-1/15/18</v>
      </c>
      <c r="D48" s="42" t="str">
        <f>'Jasper Newton Electric'!B25</f>
        <v>Agg Pad Gate</v>
      </c>
      <c r="E48" s="42" t="s">
        <v>144</v>
      </c>
      <c r="F48" s="36">
        <f>'Jasper Newton Electric'!G25</f>
        <v>16</v>
      </c>
      <c r="G48" s="43" t="s">
        <v>145</v>
      </c>
      <c r="H48" s="38">
        <f>'Jasper Newton Electric'!H25</f>
        <v>23.73</v>
      </c>
    </row>
    <row r="49" spans="1:8" ht="15">
      <c r="A49" s="39" t="s">
        <v>161</v>
      </c>
      <c r="B49" s="40" t="s">
        <v>205</v>
      </c>
      <c r="C49" s="45" t="str">
        <f>'Jasper Newton Electric'!F26</f>
        <v>12/13/17-1/15/18</v>
      </c>
      <c r="D49" s="42" t="str">
        <f>'Jasper Newton Electric'!B26</f>
        <v>Gate East </v>
      </c>
      <c r="E49" s="42" t="s">
        <v>144</v>
      </c>
      <c r="F49" s="36">
        <f>'Jasper Newton Electric'!G26</f>
        <v>51</v>
      </c>
      <c r="G49" s="43" t="s">
        <v>145</v>
      </c>
      <c r="H49" s="38">
        <f>'Jasper Newton Electric'!H26</f>
        <v>29.23</v>
      </c>
    </row>
    <row r="50" spans="1:8" ht="15">
      <c r="A50" s="32" t="s">
        <v>167</v>
      </c>
      <c r="B50" s="33">
        <v>154</v>
      </c>
      <c r="C50" s="45" t="str">
        <f>('Misc Electric'!F19)</f>
        <v>1/1/18-1/31/18</v>
      </c>
      <c r="D50" s="35" t="s">
        <v>165</v>
      </c>
      <c r="E50" s="35" t="s">
        <v>146</v>
      </c>
      <c r="F50" s="36">
        <f>('Misc Electric'!G19)</f>
        <v>9800</v>
      </c>
      <c r="G50" s="37" t="s">
        <v>128</v>
      </c>
      <c r="H50" s="44">
        <f>SUM('Misc Electric'!H19)</f>
        <v>60.8</v>
      </c>
    </row>
    <row r="51" spans="1:8" ht="15">
      <c r="A51" s="32" t="s">
        <v>168</v>
      </c>
      <c r="B51" s="33" t="s">
        <v>30</v>
      </c>
      <c r="C51" s="45" t="str">
        <f>('Misc Electric'!F7)</f>
        <v>12/14/17-1/14/18</v>
      </c>
      <c r="D51" s="35" t="s">
        <v>169</v>
      </c>
      <c r="E51" s="34" t="s">
        <v>144</v>
      </c>
      <c r="F51" s="36">
        <f>('Misc Electric'!G7)</f>
        <v>0</v>
      </c>
      <c r="G51" s="37" t="s">
        <v>145</v>
      </c>
      <c r="H51" s="44">
        <f>SUM('Misc Electric'!H7)</f>
        <v>13.5</v>
      </c>
    </row>
    <row r="52" spans="1:8" ht="15">
      <c r="A52" s="32" t="s">
        <v>170</v>
      </c>
      <c r="B52" s="33">
        <v>97</v>
      </c>
      <c r="C52" s="45" t="str">
        <f>('Misc Electric'!F20)</f>
        <v>12/19/17-1/18/18</v>
      </c>
      <c r="D52" s="42" t="s">
        <v>171</v>
      </c>
      <c r="E52" s="41" t="s">
        <v>146</v>
      </c>
      <c r="F52" s="36">
        <f>('Misc Electric'!G20)</f>
        <v>6544</v>
      </c>
      <c r="G52" s="37" t="s">
        <v>128</v>
      </c>
      <c r="H52" s="44">
        <f>SUM('Misc Electric'!H20)</f>
        <v>63.03</v>
      </c>
    </row>
    <row r="53" spans="1:8" ht="14.25" customHeight="1">
      <c r="A53" s="32" t="s">
        <v>170</v>
      </c>
      <c r="B53" s="33">
        <v>1431</v>
      </c>
      <c r="C53" s="45" t="str">
        <f>('Misc Electric'!F21)</f>
        <v>12/21/17-1/18/18</v>
      </c>
      <c r="D53" s="42" t="s">
        <v>172</v>
      </c>
      <c r="E53" s="41" t="s">
        <v>146</v>
      </c>
      <c r="F53" s="36">
        <f>('Misc Electric'!G21)</f>
        <v>23232</v>
      </c>
      <c r="G53" s="37" t="s">
        <v>128</v>
      </c>
      <c r="H53" s="44">
        <f>SUM('Misc Electric'!H21)</f>
        <v>172.8</v>
      </c>
    </row>
    <row r="55" spans="6:8" ht="15">
      <c r="F55" s="57"/>
      <c r="H55" s="58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">
      <selection activeCell="A45" sqref="A45:H5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">
      <c r="A1" s="215" t="s">
        <v>195</v>
      </c>
      <c r="B1" s="215"/>
      <c r="C1" s="215"/>
      <c r="D1" s="215"/>
      <c r="E1" s="215"/>
      <c r="F1" s="215"/>
      <c r="G1" s="215"/>
      <c r="H1" s="215"/>
    </row>
    <row r="2" spans="1:8" ht="1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6" t="s">
        <v>134</v>
      </c>
      <c r="G2" s="217"/>
      <c r="H2" s="31" t="s">
        <v>135</v>
      </c>
    </row>
    <row r="3" spans="1:8" ht="15">
      <c r="A3" s="32" t="s">
        <v>136</v>
      </c>
      <c r="B3" s="33" t="s">
        <v>207</v>
      </c>
      <c r="C3" s="45">
        <f>('Misc Electric'!L10)</f>
        <v>0</v>
      </c>
      <c r="D3" s="35" t="s">
        <v>137</v>
      </c>
      <c r="E3" s="35" t="s">
        <v>138</v>
      </c>
      <c r="F3" s="110">
        <f>('Misc Electric'!M10)</f>
        <v>0</v>
      </c>
      <c r="G3" s="111" t="s">
        <v>127</v>
      </c>
      <c r="H3" s="44">
        <f>SUM('Misc Electric'!N10)</f>
        <v>0</v>
      </c>
    </row>
    <row r="4" spans="1:8" ht="15">
      <c r="A4" s="32" t="s">
        <v>136</v>
      </c>
      <c r="B4" s="33" t="s">
        <v>139</v>
      </c>
      <c r="C4" s="45">
        <f>('Misc Electric'!L11)</f>
        <v>0</v>
      </c>
      <c r="D4" s="35" t="s">
        <v>140</v>
      </c>
      <c r="E4" s="35" t="s">
        <v>138</v>
      </c>
      <c r="F4" s="110">
        <f>('Misc Electric'!M11)</f>
        <v>0</v>
      </c>
      <c r="G4" s="111" t="s">
        <v>127</v>
      </c>
      <c r="H4" s="44">
        <f>SUM('Misc Electric'!N11)</f>
        <v>0</v>
      </c>
    </row>
    <row r="5" spans="1:8" ht="15">
      <c r="A5" s="39" t="s">
        <v>136</v>
      </c>
      <c r="B5" s="40" t="s">
        <v>141</v>
      </c>
      <c r="C5" s="45">
        <f>('Misc Electric'!L12)</f>
        <v>0</v>
      </c>
      <c r="D5" s="42" t="s">
        <v>142</v>
      </c>
      <c r="E5" s="42" t="s">
        <v>138</v>
      </c>
      <c r="F5" s="110">
        <f>('Misc Electric'!M12)</f>
        <v>0</v>
      </c>
      <c r="G5" s="112" t="s">
        <v>127</v>
      </c>
      <c r="H5" s="44">
        <f>SUM('Misc Electric'!N12)</f>
        <v>0</v>
      </c>
    </row>
    <row r="6" spans="1:8" ht="15">
      <c r="A6" s="39" t="s">
        <v>8</v>
      </c>
      <c r="B6" s="40" t="s">
        <v>104</v>
      </c>
      <c r="C6" s="45" t="str">
        <f>('City of Jasper'!L14)</f>
        <v>2/20/18-3/20/18</v>
      </c>
      <c r="D6" s="42" t="s">
        <v>143</v>
      </c>
      <c r="E6" s="42" t="s">
        <v>144</v>
      </c>
      <c r="F6" s="110">
        <f>('City of Jasper'!M14)</f>
        <v>274</v>
      </c>
      <c r="G6" s="112" t="s">
        <v>145</v>
      </c>
      <c r="H6" s="44">
        <f>SUM('City of Jasper'!N14)</f>
        <v>106.32</v>
      </c>
    </row>
    <row r="7" spans="1:8" ht="15" hidden="1">
      <c r="A7" s="63" t="s">
        <v>8</v>
      </c>
      <c r="B7" s="79" t="s">
        <v>176</v>
      </c>
      <c r="C7" s="45">
        <f>('City of Jasper'!L17)</f>
        <v>0</v>
      </c>
      <c r="D7" s="53" t="s">
        <v>175</v>
      </c>
      <c r="E7" s="53" t="s">
        <v>144</v>
      </c>
      <c r="F7" s="110">
        <f>SUM('City of Jasper'!M17)</f>
        <v>0</v>
      </c>
      <c r="G7" s="113" t="s">
        <v>145</v>
      </c>
      <c r="H7" s="44">
        <f>SUM('City of Jasper'!N17)</f>
        <v>0</v>
      </c>
    </row>
    <row r="8" spans="1:8" ht="15">
      <c r="A8" s="32" t="s">
        <v>8</v>
      </c>
      <c r="B8" s="33" t="s">
        <v>75</v>
      </c>
      <c r="C8" s="45" t="str">
        <f>('City of Jasper'!L7)</f>
        <v>MULT</v>
      </c>
      <c r="D8" s="42" t="s">
        <v>140</v>
      </c>
      <c r="E8" s="42" t="s">
        <v>146</v>
      </c>
      <c r="F8" s="110" t="str">
        <f>('City of Jasper'!M7)</f>
        <v>MULT</v>
      </c>
      <c r="G8" s="111" t="s">
        <v>128</v>
      </c>
      <c r="H8" s="44">
        <f>SUM('City of Jasper'!N7)</f>
        <v>1644.99</v>
      </c>
    </row>
    <row r="9" spans="1:8" ht="15">
      <c r="A9" s="32" t="s">
        <v>8</v>
      </c>
      <c r="B9" s="33" t="s">
        <v>102</v>
      </c>
      <c r="C9" s="45" t="str">
        <f>('City of Jasper'!L13)</f>
        <v>2/20/18-3/50/18</v>
      </c>
      <c r="D9" s="35" t="s">
        <v>147</v>
      </c>
      <c r="E9" s="35" t="s">
        <v>144</v>
      </c>
      <c r="F9" s="110">
        <f>('City of Jasper'!M13)</f>
        <v>2</v>
      </c>
      <c r="G9" s="111" t="s">
        <v>145</v>
      </c>
      <c r="H9" s="44">
        <f>SUM('City of Jasper'!N13)</f>
        <v>15.26</v>
      </c>
    </row>
    <row r="10" spans="1:8" ht="15">
      <c r="A10" s="32" t="s">
        <v>8</v>
      </c>
      <c r="B10" s="33" t="s">
        <v>97</v>
      </c>
      <c r="C10" s="45" t="str">
        <f>('City of Jasper'!L12)</f>
        <v>2/20/18-3/20/18</v>
      </c>
      <c r="D10" s="35" t="s">
        <v>148</v>
      </c>
      <c r="E10" s="35" t="s">
        <v>144</v>
      </c>
      <c r="F10" s="110">
        <f>('City of Jasper'!M12)</f>
        <v>1517</v>
      </c>
      <c r="G10" s="111" t="s">
        <v>145</v>
      </c>
      <c r="H10" s="44">
        <f>SUM('City of Jasper'!N12)</f>
        <v>156.96</v>
      </c>
    </row>
    <row r="11" spans="1:8" ht="15">
      <c r="A11" s="32" t="s">
        <v>8</v>
      </c>
      <c r="B11" s="33" t="s">
        <v>74</v>
      </c>
      <c r="C11" s="45" t="str">
        <f>('City of Jasper'!L4)</f>
        <v>2/15/18-3/16/18</v>
      </c>
      <c r="D11" s="35" t="s">
        <v>149</v>
      </c>
      <c r="E11" s="35" t="s">
        <v>146</v>
      </c>
      <c r="F11" s="110">
        <f>('City of Jasper'!M4)</f>
        <v>660</v>
      </c>
      <c r="G11" s="111" t="s">
        <v>128</v>
      </c>
      <c r="H11" s="44">
        <f>SUM('City of Jasper'!N4)</f>
        <v>82.79</v>
      </c>
    </row>
    <row r="12" spans="1:8" ht="15">
      <c r="A12" s="32" t="s">
        <v>8</v>
      </c>
      <c r="B12" s="33" t="s">
        <v>73</v>
      </c>
      <c r="C12" s="45" t="str">
        <f>('City of Jasper'!L5)</f>
        <v>2/15/18-3/16/18</v>
      </c>
      <c r="D12" s="42" t="s">
        <v>150</v>
      </c>
      <c r="E12" s="42" t="s">
        <v>146</v>
      </c>
      <c r="F12" s="110">
        <f>('City of Jasper'!M5)</f>
        <v>5740</v>
      </c>
      <c r="G12" s="111" t="s">
        <v>128</v>
      </c>
      <c r="H12" s="44">
        <f>SUM('City of Jasper'!N5)</f>
        <v>45.76</v>
      </c>
    </row>
    <row r="13" spans="1:8" ht="15">
      <c r="A13" s="32" t="s">
        <v>8</v>
      </c>
      <c r="B13" s="33" t="s">
        <v>76</v>
      </c>
      <c r="C13" s="45" t="str">
        <f>('City of Jasper'!L6)</f>
        <v>2/20/18-3/20/18</v>
      </c>
      <c r="D13" s="35" t="s">
        <v>151</v>
      </c>
      <c r="E13" s="35" t="s">
        <v>144</v>
      </c>
      <c r="F13" s="110">
        <f>('City of Jasper'!M6)</f>
        <v>319</v>
      </c>
      <c r="G13" s="111" t="s">
        <v>145</v>
      </c>
      <c r="H13" s="44">
        <f>SUM('City of Jasper'!N6)</f>
        <v>72.52</v>
      </c>
    </row>
    <row r="14" spans="1:8" ht="15">
      <c r="A14" s="32" t="s">
        <v>8</v>
      </c>
      <c r="B14" s="33" t="s">
        <v>80</v>
      </c>
      <c r="C14" s="45" t="str">
        <f>('City of Jasper'!L8)</f>
        <v>2/21/18-3/20/18</v>
      </c>
      <c r="D14" s="42" t="s">
        <v>140</v>
      </c>
      <c r="E14" s="42" t="s">
        <v>144</v>
      </c>
      <c r="F14" s="110">
        <f>('City of Jasper'!M8)</f>
        <v>45920</v>
      </c>
      <c r="G14" s="111" t="s">
        <v>145</v>
      </c>
      <c r="H14" s="44">
        <f>SUM('City of Jasper'!N8)</f>
        <v>5349.94</v>
      </c>
    </row>
    <row r="15" spans="1:8" ht="15">
      <c r="A15" s="32" t="s">
        <v>8</v>
      </c>
      <c r="B15" s="33" t="s">
        <v>79</v>
      </c>
      <c r="C15" s="45" t="str">
        <f>('City of Jasper'!L11)</f>
        <v>2/20/18-3/20/18</v>
      </c>
      <c r="D15" s="35" t="s">
        <v>152</v>
      </c>
      <c r="E15" s="35" t="s">
        <v>144</v>
      </c>
      <c r="F15" s="110">
        <f>('City of Jasper'!M11)</f>
        <v>22700</v>
      </c>
      <c r="G15" s="111" t="s">
        <v>145</v>
      </c>
      <c r="H15" s="44">
        <f>SUM('City of Jasper'!N11)</f>
        <v>2758.87</v>
      </c>
    </row>
    <row r="16" spans="1:8" ht="15">
      <c r="A16" s="49" t="s">
        <v>8</v>
      </c>
      <c r="B16" s="62" t="s">
        <v>111</v>
      </c>
      <c r="C16" s="45" t="str">
        <f>('City of Jasper'!L15)</f>
        <v>2/20/18-3/20/18</v>
      </c>
      <c r="D16" s="59" t="s">
        <v>173</v>
      </c>
      <c r="E16" s="59" t="s">
        <v>144</v>
      </c>
      <c r="F16" s="110">
        <f>('City of Jasper'!M15)</f>
        <v>3334</v>
      </c>
      <c r="G16" s="114" t="s">
        <v>145</v>
      </c>
      <c r="H16" s="44">
        <f>SUM('City of Jasper'!N15)</f>
        <v>229.73</v>
      </c>
    </row>
    <row r="17" spans="1:8" ht="15">
      <c r="A17" s="32" t="s">
        <v>8</v>
      </c>
      <c r="B17" s="33" t="s">
        <v>78</v>
      </c>
      <c r="C17" s="45" t="str">
        <f>('City of Jasper'!L12)</f>
        <v>2/20/18-3/20/18</v>
      </c>
      <c r="D17" s="35" t="s">
        <v>153</v>
      </c>
      <c r="E17" s="35" t="s">
        <v>146</v>
      </c>
      <c r="F17" s="110">
        <f>('City of Jasper'!M12)</f>
        <v>1517</v>
      </c>
      <c r="G17" s="111" t="s">
        <v>128</v>
      </c>
      <c r="H17" s="44">
        <f>SUM('City of Jasper'!N12)</f>
        <v>156.96</v>
      </c>
    </row>
    <row r="18" spans="1:8" ht="15">
      <c r="A18" s="32" t="s">
        <v>8</v>
      </c>
      <c r="B18" s="33" t="s">
        <v>77</v>
      </c>
      <c r="C18" s="45" t="str">
        <f>('City of Jasper'!L13)</f>
        <v>2/20/18-3/50/18</v>
      </c>
      <c r="D18" s="35" t="s">
        <v>153</v>
      </c>
      <c r="E18" s="35" t="s">
        <v>144</v>
      </c>
      <c r="F18" s="110">
        <f>('City of Jasper'!M13)</f>
        <v>2</v>
      </c>
      <c r="G18" s="112" t="s">
        <v>145</v>
      </c>
      <c r="H18" s="44">
        <f>SUM('City of Jasper'!N13)</f>
        <v>15.26</v>
      </c>
    </row>
    <row r="19" spans="1:8" ht="15">
      <c r="A19" s="39" t="s">
        <v>33</v>
      </c>
      <c r="B19" s="40" t="s">
        <v>110</v>
      </c>
      <c r="C19" s="45" t="str">
        <f>('Misc Electric'!L6)</f>
        <v>2/15/18-3/15/18</v>
      </c>
      <c r="D19" s="42" t="s">
        <v>154</v>
      </c>
      <c r="E19" s="42" t="s">
        <v>144</v>
      </c>
      <c r="F19" s="110">
        <f>('Misc Electric'!M6)</f>
        <v>1417</v>
      </c>
      <c r="G19" s="112" t="s">
        <v>145</v>
      </c>
      <c r="H19" s="44">
        <f>SUM('Misc Electric'!N6)</f>
        <v>168.26</v>
      </c>
    </row>
    <row r="20" spans="1:8" ht="15">
      <c r="A20" s="32" t="s">
        <v>33</v>
      </c>
      <c r="B20" s="33" t="s">
        <v>92</v>
      </c>
      <c r="C20" s="45">
        <f>('Misc Electric'!L5)</f>
        <v>0</v>
      </c>
      <c r="D20" s="42" t="s">
        <v>155</v>
      </c>
      <c r="E20" s="42" t="s">
        <v>144</v>
      </c>
      <c r="F20" s="110">
        <f>('Misc Electric'!M5)</f>
        <v>0</v>
      </c>
      <c r="G20" s="111" t="s">
        <v>145</v>
      </c>
      <c r="H20" s="44">
        <f>SUM('Misc Electric'!N5)</f>
        <v>0</v>
      </c>
    </row>
    <row r="21" spans="1:8" s="50" customFormat="1" ht="15">
      <c r="A21" s="49" t="s">
        <v>33</v>
      </c>
      <c r="B21" s="48" t="s">
        <v>93</v>
      </c>
      <c r="C21" s="51" t="str">
        <f>('Misc Electric'!L15)</f>
        <v>2/16/18-3/14/18</v>
      </c>
      <c r="D21" s="53" t="s">
        <v>155</v>
      </c>
      <c r="E21" s="53" t="s">
        <v>146</v>
      </c>
      <c r="F21" s="115">
        <f>('Misc Electric'!M15)</f>
        <v>315</v>
      </c>
      <c r="G21" s="114" t="s">
        <v>128</v>
      </c>
      <c r="H21" s="116">
        <f>SUM('Misc Electric'!N15)</f>
        <v>104.63</v>
      </c>
    </row>
    <row r="22" spans="1:8" ht="15">
      <c r="A22" s="39" t="s">
        <v>156</v>
      </c>
      <c r="B22" s="40">
        <v>33482103</v>
      </c>
      <c r="C22" s="45" t="str">
        <f>('Misc Electric'!L8)</f>
        <v>2/21/18-3/21/18</v>
      </c>
      <c r="D22" s="42" t="s">
        <v>59</v>
      </c>
      <c r="E22" s="42" t="s">
        <v>144</v>
      </c>
      <c r="F22" s="110">
        <f>('Misc Electric'!M8)</f>
        <v>654</v>
      </c>
      <c r="G22" s="112" t="s">
        <v>145</v>
      </c>
      <c r="H22" s="44">
        <f>SUM('Misc Electric'!N8)</f>
        <v>79.65</v>
      </c>
    </row>
    <row r="23" spans="1:8" ht="15">
      <c r="A23" s="39" t="s">
        <v>156</v>
      </c>
      <c r="B23" s="40">
        <v>33483901</v>
      </c>
      <c r="C23" s="45">
        <f>('Misc Electric'!L9)</f>
        <v>0</v>
      </c>
      <c r="D23" s="42" t="s">
        <v>157</v>
      </c>
      <c r="E23" s="42" t="s">
        <v>144</v>
      </c>
      <c r="F23" s="110">
        <f>('Misc Electric'!M9)</f>
        <v>0</v>
      </c>
      <c r="G23" s="112" t="s">
        <v>145</v>
      </c>
      <c r="H23" s="44">
        <f>SUM('Misc Electric'!N9)</f>
        <v>0</v>
      </c>
    </row>
    <row r="24" spans="1:8" ht="15">
      <c r="A24" s="32" t="s">
        <v>158</v>
      </c>
      <c r="B24" s="33">
        <v>576</v>
      </c>
      <c r="C24" s="45" t="str">
        <f>('Misc Electric'!L17)</f>
        <v>02/26/18-3/26/18</v>
      </c>
      <c r="D24" s="35" t="s">
        <v>159</v>
      </c>
      <c r="E24" s="35" t="s">
        <v>146</v>
      </c>
      <c r="F24" s="110">
        <f>('Misc Electric'!M17)</f>
        <v>2800</v>
      </c>
      <c r="G24" s="111" t="s">
        <v>128</v>
      </c>
      <c r="H24" s="44">
        <f>SUM('Misc Electric'!N17)</f>
        <v>40.2</v>
      </c>
    </row>
    <row r="25" spans="1:8" ht="15">
      <c r="A25" s="32" t="s">
        <v>158</v>
      </c>
      <c r="B25" s="33">
        <v>1098</v>
      </c>
      <c r="C25" s="45" t="str">
        <f>('Misc Electric'!L18)</f>
        <v>2/27/18-3/28/18</v>
      </c>
      <c r="D25" s="35" t="s">
        <v>160</v>
      </c>
      <c r="E25" s="35" t="s">
        <v>146</v>
      </c>
      <c r="F25" s="110">
        <f>('Misc Electric'!M18)</f>
        <v>2500</v>
      </c>
      <c r="G25" s="111" t="s">
        <v>128</v>
      </c>
      <c r="H25" s="44">
        <f>SUM('Misc Electric'!N18)</f>
        <v>40.2</v>
      </c>
    </row>
    <row r="26" spans="1:8" ht="15" hidden="1">
      <c r="A26" s="32" t="s">
        <v>161</v>
      </c>
      <c r="B26" s="33" t="s">
        <v>36</v>
      </c>
      <c r="C26" s="45" t="str">
        <f>('Jasper Newton Electric'!L5)</f>
        <v>disconnected</v>
      </c>
      <c r="D26" s="35" t="s">
        <v>149</v>
      </c>
      <c r="E26" s="35" t="s">
        <v>144</v>
      </c>
      <c r="F26" s="110">
        <f>('Jasper Newton Electric'!M5)</f>
        <v>0</v>
      </c>
      <c r="G26" s="111" t="s">
        <v>145</v>
      </c>
      <c r="H26" s="44">
        <f>SUM('Jasper Newton Electric'!N5)</f>
        <v>0</v>
      </c>
    </row>
    <row r="27" spans="1:8" ht="15">
      <c r="A27" s="32" t="s">
        <v>161</v>
      </c>
      <c r="B27" s="33" t="s">
        <v>37</v>
      </c>
      <c r="C27" s="45" t="str">
        <f>('Jasper Newton Electric'!L6)</f>
        <v>02/15/18-3/19/18</v>
      </c>
      <c r="D27" s="35" t="s">
        <v>149</v>
      </c>
      <c r="E27" s="35" t="s">
        <v>144</v>
      </c>
      <c r="F27" s="110">
        <f>('Jasper Newton Electric'!M6)</f>
        <v>11</v>
      </c>
      <c r="G27" s="111" t="s">
        <v>145</v>
      </c>
      <c r="H27" s="44">
        <f>SUM('Jasper Newton Electric'!N6)</f>
        <v>34.836</v>
      </c>
    </row>
    <row r="28" spans="1:8" ht="15">
      <c r="A28" s="32" t="s">
        <v>161</v>
      </c>
      <c r="B28" s="33" t="s">
        <v>40</v>
      </c>
      <c r="C28" s="45" t="str">
        <f>('Jasper Newton Electric'!L7)</f>
        <v>2/15/18-3/18/18</v>
      </c>
      <c r="D28" s="35" t="s">
        <v>100</v>
      </c>
      <c r="E28" s="35" t="s">
        <v>144</v>
      </c>
      <c r="F28" s="110">
        <f>('Jasper Newton Electric'!M7)</f>
        <v>1191</v>
      </c>
      <c r="G28" s="111" t="s">
        <v>145</v>
      </c>
      <c r="H28" s="44">
        <f>SUM('Jasper Newton Electric'!N7)</f>
        <v>188.85</v>
      </c>
    </row>
    <row r="29" spans="1:8" ht="15">
      <c r="A29" s="32" t="s">
        <v>161</v>
      </c>
      <c r="B29" s="33" t="s">
        <v>41</v>
      </c>
      <c r="C29" s="45" t="str">
        <f>('Jasper Newton Electric'!L8)</f>
        <v>2/15/18-3/19/18</v>
      </c>
      <c r="D29" s="35" t="s">
        <v>162</v>
      </c>
      <c r="E29" s="35" t="s">
        <v>144</v>
      </c>
      <c r="F29" s="110">
        <f>('Jasper Newton Electric'!M8)</f>
        <v>1419</v>
      </c>
      <c r="G29" s="111" t="s">
        <v>145</v>
      </c>
      <c r="H29" s="44">
        <f>SUM('Jasper Newton Electric'!N8)</f>
        <v>214.13</v>
      </c>
    </row>
    <row r="30" spans="1:8" ht="15">
      <c r="A30" s="32" t="s">
        <v>161</v>
      </c>
      <c r="B30" s="33" t="s">
        <v>49</v>
      </c>
      <c r="C30" s="45" t="str">
        <f>('Jasper Newton Electric'!L9)</f>
        <v>2/15/18-3/19/18</v>
      </c>
      <c r="D30" s="42" t="s">
        <v>99</v>
      </c>
      <c r="E30" s="42" t="s">
        <v>144</v>
      </c>
      <c r="F30" s="110">
        <f>('Jasper Newton Electric'!M9)</f>
        <v>2622</v>
      </c>
      <c r="G30" s="112" t="s">
        <v>145</v>
      </c>
      <c r="H30" s="44">
        <f>SUM('Jasper Newton Electric'!N9)</f>
        <v>331.47</v>
      </c>
    </row>
    <row r="31" spans="1:8" ht="15">
      <c r="A31" s="32" t="s">
        <v>161</v>
      </c>
      <c r="B31" s="33" t="s">
        <v>42</v>
      </c>
      <c r="C31" s="45" t="str">
        <f>('Jasper Newton Electric'!L10)</f>
        <v>2/15/18-3/19/18</v>
      </c>
      <c r="D31" s="35" t="s">
        <v>149</v>
      </c>
      <c r="E31" s="35" t="s">
        <v>144</v>
      </c>
      <c r="F31" s="110">
        <f>('Jasper Newton Electric'!M10)</f>
        <v>1677</v>
      </c>
      <c r="G31" s="111" t="s">
        <v>145</v>
      </c>
      <c r="H31" s="44">
        <f>SUM('Jasper Newton Electric'!N10)</f>
        <v>241.952</v>
      </c>
    </row>
    <row r="32" spans="1:8" ht="15">
      <c r="A32" s="32" t="s">
        <v>161</v>
      </c>
      <c r="B32" s="33" t="s">
        <v>10</v>
      </c>
      <c r="C32" s="45" t="str">
        <f>('Jasper Newton Electric'!L11)</f>
        <v>02/08/18-03/12/08</v>
      </c>
      <c r="D32" s="35" t="s">
        <v>163</v>
      </c>
      <c r="E32" s="35" t="s">
        <v>144</v>
      </c>
      <c r="F32" s="110">
        <f>('Jasper Newton Electric'!M11)</f>
        <v>93</v>
      </c>
      <c r="G32" s="111" t="s">
        <v>145</v>
      </c>
      <c r="H32" s="44">
        <f>SUM('Jasper Newton Electric'!N11)</f>
        <v>43.92</v>
      </c>
    </row>
    <row r="33" spans="1:8" ht="15">
      <c r="A33" s="39" t="s">
        <v>161</v>
      </c>
      <c r="B33" s="40" t="s">
        <v>26</v>
      </c>
      <c r="C33" s="45" t="str">
        <f>('Jasper Newton Electric'!L12)</f>
        <v>2/1/18-3/5/18</v>
      </c>
      <c r="D33" s="42" t="s">
        <v>164</v>
      </c>
      <c r="E33" s="42" t="s">
        <v>144</v>
      </c>
      <c r="F33" s="110">
        <f>('Jasper Newton Electric'!M12)</f>
        <v>2650</v>
      </c>
      <c r="G33" s="112" t="s">
        <v>145</v>
      </c>
      <c r="H33" s="44">
        <f>SUM('Jasper Newton Electric'!N12)</f>
        <v>308.72</v>
      </c>
    </row>
    <row r="34" spans="1:8" ht="15">
      <c r="A34" s="32" t="s">
        <v>161</v>
      </c>
      <c r="B34" s="33" t="s">
        <v>24</v>
      </c>
      <c r="C34" s="45" t="str">
        <f>('Jasper Newton Electric'!L13)</f>
        <v>2/25/18-3/29/18</v>
      </c>
      <c r="D34" s="35" t="s">
        <v>164</v>
      </c>
      <c r="E34" s="35" t="s">
        <v>144</v>
      </c>
      <c r="F34" s="110">
        <f>('Jasper Newton Electric'!M13)</f>
        <v>280</v>
      </c>
      <c r="G34" s="111" t="s">
        <v>145</v>
      </c>
      <c r="H34" s="44">
        <f>SUM('Jasper Newton Electric'!N13)</f>
        <v>71.86</v>
      </c>
    </row>
    <row r="35" spans="1:8" ht="15">
      <c r="A35" s="32" t="s">
        <v>161</v>
      </c>
      <c r="B35" s="33" t="s">
        <v>43</v>
      </c>
      <c r="C35" s="45" t="str">
        <f>('Jasper Newton Electric'!L14)</f>
        <v>2/15/18-3/19/18</v>
      </c>
      <c r="D35" s="35" t="s">
        <v>149</v>
      </c>
      <c r="E35" s="35" t="s">
        <v>144</v>
      </c>
      <c r="F35" s="110">
        <f>('Jasper Newton Electric'!M14)</f>
        <v>111</v>
      </c>
      <c r="G35" s="111" t="s">
        <v>145</v>
      </c>
      <c r="H35" s="44">
        <f>SUM('Jasper Newton Electric'!N14)</f>
        <v>34.3</v>
      </c>
    </row>
    <row r="36" spans="1:8" ht="15">
      <c r="A36" s="39" t="s">
        <v>161</v>
      </c>
      <c r="B36" s="40" t="s">
        <v>17</v>
      </c>
      <c r="C36" s="45" t="str">
        <f>('Jasper Newton Electric'!L15)</f>
        <v>1/31/18-3/5/18</v>
      </c>
      <c r="D36" s="42" t="s">
        <v>165</v>
      </c>
      <c r="E36" s="42" t="s">
        <v>144</v>
      </c>
      <c r="F36" s="110">
        <f>('Jasper Newton Electric'!M15)</f>
        <v>1</v>
      </c>
      <c r="G36" s="112" t="s">
        <v>145</v>
      </c>
      <c r="H36" s="44">
        <f>SUM('Jasper Newton Electric'!N15)</f>
        <v>22.11</v>
      </c>
    </row>
    <row r="37" spans="1:8" ht="15">
      <c r="A37" s="32" t="s">
        <v>161</v>
      </c>
      <c r="B37" s="33" t="s">
        <v>46</v>
      </c>
      <c r="C37" s="45" t="str">
        <f>('Jasper Newton Electric'!L16)</f>
        <v>2/15/18-3/19/18</v>
      </c>
      <c r="D37" s="35" t="s">
        <v>150</v>
      </c>
      <c r="E37" s="35" t="s">
        <v>144</v>
      </c>
      <c r="F37" s="110">
        <f>('Jasper Newton Electric'!M16)</f>
        <v>3479</v>
      </c>
      <c r="G37" s="111" t="s">
        <v>145</v>
      </c>
      <c r="H37" s="44">
        <f>SUM('Jasper Newton Electric'!N16)</f>
        <v>418.46</v>
      </c>
    </row>
    <row r="38" spans="1:8" ht="15">
      <c r="A38" s="39" t="s">
        <v>161</v>
      </c>
      <c r="B38" s="40" t="s">
        <v>14</v>
      </c>
      <c r="C38" s="45" t="str">
        <f>('Jasper Newton Electric'!L17)</f>
        <v>1/31/18-3/5/18</v>
      </c>
      <c r="D38" s="42" t="s">
        <v>162</v>
      </c>
      <c r="E38" s="42" t="s">
        <v>144</v>
      </c>
      <c r="F38" s="110">
        <f>('Jasper Newton Electric'!M17)</f>
        <v>2473</v>
      </c>
      <c r="G38" s="112" t="s">
        <v>145</v>
      </c>
      <c r="H38" s="44">
        <f>SUM('Jasper Newton Electric'!N17)</f>
        <v>289.57</v>
      </c>
    </row>
    <row r="39" spans="1:8" ht="15">
      <c r="A39" s="39" t="s">
        <v>161</v>
      </c>
      <c r="B39" s="40" t="s">
        <v>20</v>
      </c>
      <c r="C39" s="45" t="str">
        <f>('Jasper Newton Electric'!L18)</f>
        <v>2/1/18-3/5/18</v>
      </c>
      <c r="D39" s="42" t="s">
        <v>160</v>
      </c>
      <c r="E39" s="42" t="s">
        <v>144</v>
      </c>
      <c r="F39" s="110">
        <f>('Jasper Newton Electric'!M18)</f>
        <v>8880</v>
      </c>
      <c r="G39" s="112" t="s">
        <v>145</v>
      </c>
      <c r="H39" s="44">
        <f>SUM('Jasper Newton Electric'!N18)</f>
        <v>982.78</v>
      </c>
    </row>
    <row r="40" spans="1:8" ht="15">
      <c r="A40" s="32" t="s">
        <v>161</v>
      </c>
      <c r="B40" s="33" t="s">
        <v>47</v>
      </c>
      <c r="C40" s="45" t="str">
        <f>('Jasper Newton Electric'!L19)</f>
        <v>2/15/18-3/19/18</v>
      </c>
      <c r="D40" s="35" t="s">
        <v>100</v>
      </c>
      <c r="E40" s="35" t="s">
        <v>144</v>
      </c>
      <c r="F40" s="110">
        <f>('Jasper Newton Electric'!M19)</f>
        <v>1829</v>
      </c>
      <c r="G40" s="111" t="s">
        <v>145</v>
      </c>
      <c r="H40" s="44">
        <f>SUM('Jasper Newton Electric'!N19)</f>
        <v>224.75</v>
      </c>
    </row>
    <row r="41" spans="1:8" ht="15">
      <c r="A41" s="32" t="s">
        <v>161</v>
      </c>
      <c r="B41" s="33" t="s">
        <v>48</v>
      </c>
      <c r="C41" s="45" t="str">
        <f>('Jasper Newton Electric'!L20)</f>
        <v>2/15/18-3/19/18</v>
      </c>
      <c r="D41" s="35" t="s">
        <v>100</v>
      </c>
      <c r="E41" s="35" t="s">
        <v>144</v>
      </c>
      <c r="F41" s="110">
        <f>('Jasper Newton Electric'!M20)</f>
        <v>95</v>
      </c>
      <c r="G41" s="111" t="s">
        <v>145</v>
      </c>
      <c r="H41" s="44">
        <f>SUM('Jasper Newton Electric'!N20)</f>
        <v>38.88</v>
      </c>
    </row>
    <row r="42" spans="1:8" ht="15">
      <c r="A42" s="39" t="s">
        <v>161</v>
      </c>
      <c r="B42" s="40" t="s">
        <v>68</v>
      </c>
      <c r="C42" s="45" t="str">
        <f>('Jasper Newton Electric'!L21)</f>
        <v>1/31/18-3/5/18</v>
      </c>
      <c r="D42" s="42" t="s">
        <v>165</v>
      </c>
      <c r="E42" s="42" t="s">
        <v>144</v>
      </c>
      <c r="F42" s="110">
        <f>('Jasper Newton Electric'!M21)</f>
        <v>270</v>
      </c>
      <c r="G42" s="112" t="s">
        <v>145</v>
      </c>
      <c r="H42" s="44">
        <f>SUM('Jasper Newton Electric'!N21)</f>
        <v>51.22</v>
      </c>
    </row>
    <row r="43" spans="1:8" ht="15">
      <c r="A43" s="39" t="s">
        <v>161</v>
      </c>
      <c r="B43" s="40" t="s">
        <v>82</v>
      </c>
      <c r="C43" s="45" t="str">
        <f>('Jasper Newton Electric'!L22)</f>
        <v>02/1/18-3/5/18</v>
      </c>
      <c r="D43" s="42" t="s">
        <v>99</v>
      </c>
      <c r="E43" s="42" t="s">
        <v>144</v>
      </c>
      <c r="F43" s="110">
        <f>('Jasper Newton Electric'!M22)</f>
        <v>1264</v>
      </c>
      <c r="G43" s="112" t="s">
        <v>145</v>
      </c>
      <c r="H43" s="44">
        <f>SUM('Jasper Newton Electric'!N22)</f>
        <v>158.76</v>
      </c>
    </row>
    <row r="44" spans="1:8" ht="15">
      <c r="A44" s="39" t="s">
        <v>161</v>
      </c>
      <c r="B44" s="40" t="s">
        <v>94</v>
      </c>
      <c r="C44" s="45" t="str">
        <f>('Jasper Newton Electric'!L23)</f>
        <v>2/1/18-3/5/18</v>
      </c>
      <c r="D44" s="42" t="s">
        <v>166</v>
      </c>
      <c r="E44" s="42" t="s">
        <v>144</v>
      </c>
      <c r="F44" s="110">
        <f>('Jasper Newton Electric'!M23)</f>
        <v>3156</v>
      </c>
      <c r="G44" s="112" t="s">
        <v>145</v>
      </c>
      <c r="H44" s="44">
        <f>SUM('Jasper Newton Electric'!N23)</f>
        <v>435.07</v>
      </c>
    </row>
    <row r="45" spans="1:8" ht="15">
      <c r="A45" s="39" t="s">
        <v>161</v>
      </c>
      <c r="B45" s="40" t="s">
        <v>191</v>
      </c>
      <c r="C45" s="45" t="str">
        <f>'Jasper Newton Electric'!F23</f>
        <v>12/1/17-1/2/18</v>
      </c>
      <c r="D45" s="42" t="str">
        <f>'Jasper Newton Electric'!B23</f>
        <v>R&amp;B 4 barn</v>
      </c>
      <c r="E45" s="42" t="s">
        <v>144</v>
      </c>
      <c r="F45" s="36">
        <f>'Jasper Newton Electric'!G23</f>
        <v>2872</v>
      </c>
      <c r="G45" s="43" t="s">
        <v>145</v>
      </c>
      <c r="H45" s="38">
        <f>'Jasper Newton Electric'!H23</f>
        <v>407.24</v>
      </c>
    </row>
    <row r="46" spans="1:8" ht="15">
      <c r="A46" s="39" t="s">
        <v>161</v>
      </c>
      <c r="B46" s="40" t="s">
        <v>188</v>
      </c>
      <c r="C46" s="45" t="str">
        <f>'Jasper Newton Electric'!F24</f>
        <v>12/27/17-1/26/18</v>
      </c>
      <c r="D46" s="42" t="str">
        <f>'Jasper Newton Electric'!B24</f>
        <v>jas airport runway lights</v>
      </c>
      <c r="E46" s="42" t="s">
        <v>144</v>
      </c>
      <c r="F46" s="36">
        <f>'Jasper Newton Electric'!G24</f>
        <v>4072</v>
      </c>
      <c r="G46" s="43" t="s">
        <v>145</v>
      </c>
      <c r="H46" s="38">
        <f>'Jasper Newton Electric'!H24</f>
        <v>462.06</v>
      </c>
    </row>
    <row r="47" spans="1:8" ht="15">
      <c r="A47" s="39" t="s">
        <v>161</v>
      </c>
      <c r="B47" s="40" t="s">
        <v>205</v>
      </c>
      <c r="C47" s="45" t="str">
        <f>'Jasper Newton Electric'!F25</f>
        <v>12/13/17-1/15/18</v>
      </c>
      <c r="D47" s="42" t="str">
        <f>'Jasper Newton Electric'!B25</f>
        <v>Agg Pad Gate</v>
      </c>
      <c r="E47" s="42" t="s">
        <v>144</v>
      </c>
      <c r="F47" s="36">
        <f>'Jasper Newton Electric'!G25</f>
        <v>16</v>
      </c>
      <c r="G47" s="43" t="s">
        <v>145</v>
      </c>
      <c r="H47" s="38">
        <f>'Jasper Newton Electric'!H25</f>
        <v>23.73</v>
      </c>
    </row>
    <row r="48" spans="1:8" ht="15">
      <c r="A48" s="32" t="s">
        <v>167</v>
      </c>
      <c r="B48" s="33">
        <v>154</v>
      </c>
      <c r="C48" s="45" t="str">
        <f>('Misc Electric'!F18)</f>
        <v>12/28/17-1/19/18</v>
      </c>
      <c r="D48" s="35" t="s">
        <v>165</v>
      </c>
      <c r="E48" s="35" t="s">
        <v>146</v>
      </c>
      <c r="F48" s="36">
        <f>('Misc Electric'!G18)</f>
        <v>2200</v>
      </c>
      <c r="G48" s="37" t="s">
        <v>128</v>
      </c>
      <c r="H48" s="44">
        <f>SUM('Misc Electric'!H18)</f>
        <v>40.2</v>
      </c>
    </row>
    <row r="49" spans="1:8" ht="15">
      <c r="A49" s="32" t="s">
        <v>168</v>
      </c>
      <c r="B49" s="33" t="s">
        <v>30</v>
      </c>
      <c r="C49" s="45">
        <f>('Misc Electric'!F6)</f>
        <v>0</v>
      </c>
      <c r="D49" s="35" t="s">
        <v>169</v>
      </c>
      <c r="E49" s="34" t="s">
        <v>144</v>
      </c>
      <c r="F49" s="36">
        <f>('Misc Electric'!G6)</f>
        <v>0</v>
      </c>
      <c r="G49" s="37" t="s">
        <v>145</v>
      </c>
      <c r="H49" s="44">
        <f>SUM('Misc Electric'!H6)</f>
        <v>0</v>
      </c>
    </row>
    <row r="50" spans="1:8" ht="15">
      <c r="A50" s="32" t="s">
        <v>170</v>
      </c>
      <c r="B50" s="33">
        <v>97</v>
      </c>
      <c r="C50" s="45" t="str">
        <f>('Misc Electric'!F19)</f>
        <v>1/1/18-1/31/18</v>
      </c>
      <c r="D50" s="42" t="s">
        <v>171</v>
      </c>
      <c r="E50" s="41" t="s">
        <v>146</v>
      </c>
      <c r="F50" s="36">
        <f>('Misc Electric'!G19)</f>
        <v>9800</v>
      </c>
      <c r="G50" s="37" t="s">
        <v>128</v>
      </c>
      <c r="H50" s="44">
        <f>SUM('Misc Electric'!H19)</f>
        <v>60.8</v>
      </c>
    </row>
    <row r="51" spans="1:8" ht="15">
      <c r="A51" s="32" t="s">
        <v>170</v>
      </c>
      <c r="B51" s="33">
        <v>1431</v>
      </c>
      <c r="C51" s="45" t="str">
        <f>('Misc Electric'!F20)</f>
        <v>12/19/17-1/18/18</v>
      </c>
      <c r="D51" s="42" t="s">
        <v>172</v>
      </c>
      <c r="E51" s="41" t="s">
        <v>146</v>
      </c>
      <c r="F51" s="36">
        <f>('Misc Electric'!G20)</f>
        <v>6544</v>
      </c>
      <c r="G51" s="37" t="s">
        <v>128</v>
      </c>
      <c r="H51" s="44">
        <f>SUM('Misc Electric'!H20)</f>
        <v>63.03</v>
      </c>
    </row>
    <row r="52" ht="15">
      <c r="C52"/>
    </row>
    <row r="53" ht="15">
      <c r="C53"/>
    </row>
    <row r="54" ht="15">
      <c r="C54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workbookViewId="0" topLeftCell="A1">
      <selection activeCell="A45" sqref="A45:H5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215" t="s">
        <v>196</v>
      </c>
      <c r="B1" s="215"/>
      <c r="C1" s="215"/>
      <c r="D1" s="215"/>
      <c r="E1" s="215"/>
      <c r="F1" s="215"/>
      <c r="G1" s="215"/>
      <c r="H1" s="215"/>
    </row>
    <row r="2" spans="1:8" ht="1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6" t="s">
        <v>134</v>
      </c>
      <c r="G2" s="217"/>
      <c r="H2" s="31" t="s">
        <v>135</v>
      </c>
    </row>
    <row r="3" spans="1:8" ht="15">
      <c r="A3" s="32" t="s">
        <v>136</v>
      </c>
      <c r="B3" s="33" t="s">
        <v>207</v>
      </c>
      <c r="C3" s="45" t="str">
        <f>('Misc Electric'!O10)</f>
        <v>3/19/18-4/18/18</v>
      </c>
      <c r="D3" s="34" t="s">
        <v>137</v>
      </c>
      <c r="E3" s="35" t="s">
        <v>138</v>
      </c>
      <c r="F3" s="36">
        <f>('Misc Electric'!P10)</f>
        <v>30</v>
      </c>
      <c r="G3" s="37" t="s">
        <v>127</v>
      </c>
      <c r="H3" s="38">
        <f>SUM('Misc Electric'!Q10)</f>
        <v>60.6</v>
      </c>
    </row>
    <row r="4" spans="1:8" ht="15">
      <c r="A4" s="32" t="s">
        <v>136</v>
      </c>
      <c r="B4" s="33" t="s">
        <v>139</v>
      </c>
      <c r="C4" s="45">
        <f>('Misc Electric'!O11)</f>
        <v>0</v>
      </c>
      <c r="D4" s="34" t="s">
        <v>140</v>
      </c>
      <c r="E4" s="35" t="s">
        <v>138</v>
      </c>
      <c r="F4" s="36">
        <f>('Misc Electric'!P11)</f>
        <v>0</v>
      </c>
      <c r="G4" s="37" t="s">
        <v>127</v>
      </c>
      <c r="H4" s="38">
        <f>SUM('Misc Electric'!Q11)</f>
        <v>0</v>
      </c>
    </row>
    <row r="5" spans="1:8" ht="15">
      <c r="A5" s="39" t="s">
        <v>136</v>
      </c>
      <c r="B5" s="40" t="s">
        <v>141</v>
      </c>
      <c r="C5" s="45" t="str">
        <f>('Misc Electric'!O12)</f>
        <v>3/19/18-4/18/18</v>
      </c>
      <c r="D5" s="41" t="s">
        <v>142</v>
      </c>
      <c r="E5" s="42" t="s">
        <v>138</v>
      </c>
      <c r="F5" s="36">
        <f>('Misc Electric'!P12)</f>
        <v>21</v>
      </c>
      <c r="G5" s="43" t="s">
        <v>127</v>
      </c>
      <c r="H5" s="38">
        <f>SUM('Misc Electric'!Q12)</f>
        <v>53.64</v>
      </c>
    </row>
    <row r="6" spans="1:8" ht="15">
      <c r="A6" s="39" t="s">
        <v>8</v>
      </c>
      <c r="B6" s="40" t="s">
        <v>104</v>
      </c>
      <c r="C6" s="45" t="str">
        <f>('City of Jasper'!O14)</f>
        <v>3/20/18-4/19/18</v>
      </c>
      <c r="D6" s="41" t="s">
        <v>143</v>
      </c>
      <c r="E6" s="42" t="s">
        <v>144</v>
      </c>
      <c r="F6" s="36">
        <f>('City of Jasper'!P14)</f>
        <v>298</v>
      </c>
      <c r="G6" s="43" t="s">
        <v>145</v>
      </c>
      <c r="H6" s="38">
        <f>SUM('City of Jasper'!Q14)</f>
        <v>108.56</v>
      </c>
    </row>
    <row r="7" spans="1:8" ht="15" hidden="1">
      <c r="A7" s="63" t="s">
        <v>8</v>
      </c>
      <c r="B7" s="79" t="s">
        <v>176</v>
      </c>
      <c r="C7" s="45">
        <f>('City of Jasper'!O17)</f>
        <v>0</v>
      </c>
      <c r="D7" s="52" t="s">
        <v>175</v>
      </c>
      <c r="E7" s="53" t="s">
        <v>144</v>
      </c>
      <c r="F7" s="36">
        <f>SUM('City of Jasper'!P17)</f>
        <v>0</v>
      </c>
      <c r="G7" s="80" t="s">
        <v>145</v>
      </c>
      <c r="H7" s="38">
        <f>SUM('City of Jasper'!Q17)</f>
        <v>0</v>
      </c>
    </row>
    <row r="8" spans="1:8" ht="15">
      <c r="A8" s="32" t="s">
        <v>8</v>
      </c>
      <c r="B8" s="33" t="s">
        <v>75</v>
      </c>
      <c r="C8" s="45" t="str">
        <f>('City of Jasper'!O7)</f>
        <v>MULT</v>
      </c>
      <c r="D8" s="41" t="s">
        <v>140</v>
      </c>
      <c r="E8" s="42" t="s">
        <v>146</v>
      </c>
      <c r="F8" s="36" t="str">
        <f>('City of Jasper'!P7)</f>
        <v>MULT</v>
      </c>
      <c r="G8" s="37" t="s">
        <v>128</v>
      </c>
      <c r="H8" s="38">
        <f>SUM('City of Jasper'!Q7)</f>
        <v>2030.34</v>
      </c>
    </row>
    <row r="9" spans="1:8" ht="15">
      <c r="A9" s="32" t="s">
        <v>8</v>
      </c>
      <c r="B9" s="33" t="s">
        <v>102</v>
      </c>
      <c r="C9" s="45" t="str">
        <f>('City of Jasper'!O13)</f>
        <v>3/20/18-4/19/18</v>
      </c>
      <c r="D9" s="34" t="s">
        <v>147</v>
      </c>
      <c r="E9" s="35" t="s">
        <v>144</v>
      </c>
      <c r="F9" s="36">
        <f>('City of Jasper'!P13)</f>
        <v>8</v>
      </c>
      <c r="G9" s="37" t="s">
        <v>145</v>
      </c>
      <c r="H9" s="38">
        <f>SUM('City of Jasper'!Q13)</f>
        <v>16.05</v>
      </c>
    </row>
    <row r="10" spans="1:8" ht="15">
      <c r="A10" s="32" t="s">
        <v>8</v>
      </c>
      <c r="B10" s="33" t="s">
        <v>97</v>
      </c>
      <c r="C10" s="45" t="str">
        <f>('City of Jasper'!O12)</f>
        <v>3/20/18-4/19/18</v>
      </c>
      <c r="D10" s="34" t="s">
        <v>148</v>
      </c>
      <c r="E10" s="35" t="s">
        <v>144</v>
      </c>
      <c r="F10" s="36">
        <f>('City of Jasper'!P12)</f>
        <v>1149</v>
      </c>
      <c r="G10" s="37" t="s">
        <v>145</v>
      </c>
      <c r="H10" s="38">
        <f>SUM('City of Jasper'!Q12)</f>
        <v>162.18</v>
      </c>
    </row>
    <row r="11" spans="1:8" ht="15">
      <c r="A11" s="32" t="s">
        <v>8</v>
      </c>
      <c r="B11" s="33" t="s">
        <v>74</v>
      </c>
      <c r="C11" s="45" t="str">
        <f>('City of Jasper'!O4)</f>
        <v>3/16/18-4/19/18</v>
      </c>
      <c r="D11" s="34" t="s">
        <v>149</v>
      </c>
      <c r="E11" s="35" t="s">
        <v>146</v>
      </c>
      <c r="F11" s="36">
        <f>('City of Jasper'!P4)</f>
        <v>1040</v>
      </c>
      <c r="G11" s="37" t="s">
        <v>128</v>
      </c>
      <c r="H11" s="38">
        <f>SUM('City of Jasper'!Q4)</f>
        <v>82.79</v>
      </c>
    </row>
    <row r="12" spans="1:8" ht="15">
      <c r="A12" s="32" t="s">
        <v>8</v>
      </c>
      <c r="B12" s="33" t="s">
        <v>73</v>
      </c>
      <c r="C12" s="45" t="str">
        <f>('City of Jasper'!O5)</f>
        <v>3/16/18-4/19/18</v>
      </c>
      <c r="D12" s="41" t="s">
        <v>150</v>
      </c>
      <c r="E12" s="42" t="s">
        <v>146</v>
      </c>
      <c r="F12" s="36">
        <f>('City of Jasper'!P5)</f>
        <v>7290</v>
      </c>
      <c r="G12" s="37" t="s">
        <v>128</v>
      </c>
      <c r="H12" s="38">
        <f>SUM('City of Jasper'!Q5)</f>
        <v>49.88</v>
      </c>
    </row>
    <row r="13" spans="1:8" ht="15">
      <c r="A13" s="32" t="s">
        <v>8</v>
      </c>
      <c r="B13" s="33" t="s">
        <v>76</v>
      </c>
      <c r="C13" s="45" t="str">
        <f>('City of Jasper'!O6)</f>
        <v>3/20/18-4/19/18</v>
      </c>
      <c r="D13" s="34" t="s">
        <v>151</v>
      </c>
      <c r="E13" s="35" t="s">
        <v>144</v>
      </c>
      <c r="F13" s="36">
        <f>('City of Jasper'!P6)</f>
        <v>380</v>
      </c>
      <c r="G13" s="37" t="s">
        <v>145</v>
      </c>
      <c r="H13" s="38">
        <f>SUM('City of Jasper'!Q6)</f>
        <v>81.74</v>
      </c>
    </row>
    <row r="14" spans="1:8" ht="15">
      <c r="A14" s="32" t="s">
        <v>8</v>
      </c>
      <c r="B14" s="33" t="s">
        <v>80</v>
      </c>
      <c r="C14" s="45" t="str">
        <f>('City of Jasper'!O8)</f>
        <v>3/20/18-4/20/18</v>
      </c>
      <c r="D14" s="41" t="s">
        <v>140</v>
      </c>
      <c r="E14" s="42" t="s">
        <v>144</v>
      </c>
      <c r="F14" s="36">
        <f>('City of Jasper'!P8)</f>
        <v>53040</v>
      </c>
      <c r="G14" s="37" t="s">
        <v>145</v>
      </c>
      <c r="H14" s="38">
        <f>SUM('City of Jasper'!Q8)</f>
        <v>6298.32</v>
      </c>
    </row>
    <row r="15" spans="1:8" ht="15">
      <c r="A15" s="32" t="s">
        <v>8</v>
      </c>
      <c r="B15" s="33" t="s">
        <v>79</v>
      </c>
      <c r="C15" s="45" t="str">
        <f>('City of Jasper'!O11)</f>
        <v>3/20/18-4/19/18</v>
      </c>
      <c r="D15" s="34" t="s">
        <v>152</v>
      </c>
      <c r="E15" s="35" t="s">
        <v>144</v>
      </c>
      <c r="F15" s="36">
        <f>('City of Jasper'!P11)</f>
        <v>25600</v>
      </c>
      <c r="G15" s="37" t="s">
        <v>145</v>
      </c>
      <c r="H15" s="38">
        <f>SUM('City of Jasper'!Q11)</f>
        <v>3129.13</v>
      </c>
    </row>
    <row r="16" spans="1:8" ht="15">
      <c r="A16" s="49" t="s">
        <v>8</v>
      </c>
      <c r="B16" s="62" t="s">
        <v>111</v>
      </c>
      <c r="C16" s="45" t="str">
        <f>('City of Jasper'!O15)</f>
        <v>3/20/18-4/19/18</v>
      </c>
      <c r="D16" s="60" t="s">
        <v>173</v>
      </c>
      <c r="E16" s="59" t="s">
        <v>144</v>
      </c>
      <c r="F16" s="36">
        <f>('City of Jasper'!P15)</f>
        <v>4511</v>
      </c>
      <c r="G16" s="55" t="s">
        <v>145</v>
      </c>
      <c r="H16" s="38">
        <f>SUM('City of Jasper'!Q15)</f>
        <v>257.16</v>
      </c>
    </row>
    <row r="17" spans="1:8" ht="15">
      <c r="A17" s="32" t="s">
        <v>8</v>
      </c>
      <c r="B17" s="61" t="s">
        <v>78</v>
      </c>
      <c r="C17" s="45" t="str">
        <f>('City of Jasper'!O12)</f>
        <v>3/20/18-4/19/18</v>
      </c>
      <c r="D17" s="34" t="s">
        <v>153</v>
      </c>
      <c r="E17" s="35" t="s">
        <v>146</v>
      </c>
      <c r="F17" s="36">
        <f>('City of Jasper'!P12)</f>
        <v>1149</v>
      </c>
      <c r="G17" s="37" t="s">
        <v>128</v>
      </c>
      <c r="H17" s="38">
        <f>SUM('City of Jasper'!Q12)</f>
        <v>162.18</v>
      </c>
    </row>
    <row r="18" spans="1:8" ht="15">
      <c r="A18" s="32" t="s">
        <v>8</v>
      </c>
      <c r="B18" s="33" t="s">
        <v>77</v>
      </c>
      <c r="C18" s="45" t="str">
        <f>('City of Jasper'!O13)</f>
        <v>3/20/18-4/19/18</v>
      </c>
      <c r="D18" s="34" t="s">
        <v>153</v>
      </c>
      <c r="E18" s="35" t="s">
        <v>144</v>
      </c>
      <c r="F18" s="36">
        <f>('City of Jasper'!P13)</f>
        <v>8</v>
      </c>
      <c r="G18" s="43" t="s">
        <v>145</v>
      </c>
      <c r="H18" s="38">
        <f>SUM('City of Jasper'!Q13)</f>
        <v>16.05</v>
      </c>
    </row>
    <row r="19" spans="1:8" ht="15">
      <c r="A19" s="39" t="s">
        <v>33</v>
      </c>
      <c r="B19" s="40" t="s">
        <v>110</v>
      </c>
      <c r="C19" s="45">
        <f>('Misc Electric'!O6)</f>
        <v>0</v>
      </c>
      <c r="D19" s="41" t="s">
        <v>154</v>
      </c>
      <c r="E19" s="42" t="s">
        <v>144</v>
      </c>
      <c r="F19" s="36">
        <f>('Misc Electric'!P6)</f>
        <v>0</v>
      </c>
      <c r="G19" s="43" t="s">
        <v>145</v>
      </c>
      <c r="H19" s="38">
        <f>SUM('Misc Electric'!Q6)</f>
        <v>0</v>
      </c>
    </row>
    <row r="20" spans="1:8" ht="15">
      <c r="A20" s="32" t="s">
        <v>33</v>
      </c>
      <c r="B20" s="33" t="s">
        <v>92</v>
      </c>
      <c r="C20" s="45" t="str">
        <f>('Misc Electric'!O5)</f>
        <v>3/16/18-4/15/18</v>
      </c>
      <c r="D20" s="41" t="s">
        <v>155</v>
      </c>
      <c r="E20" s="42" t="s">
        <v>144</v>
      </c>
      <c r="F20" s="36">
        <f>('Misc Electric'!P5)</f>
        <v>1657</v>
      </c>
      <c r="G20" s="37" t="s">
        <v>145</v>
      </c>
      <c r="H20" s="38">
        <f>SUM('Misc Electric'!Q5)</f>
        <v>192.28</v>
      </c>
    </row>
    <row r="21" spans="1:8" s="50" customFormat="1" ht="15">
      <c r="A21" s="49" t="s">
        <v>33</v>
      </c>
      <c r="B21" s="48" t="s">
        <v>93</v>
      </c>
      <c r="C21" s="51" t="str">
        <f>('Misc Electric'!O15)</f>
        <v>3/15/18-4/12/18</v>
      </c>
      <c r="D21" s="52" t="s">
        <v>155</v>
      </c>
      <c r="E21" s="53" t="s">
        <v>146</v>
      </c>
      <c r="F21" s="54">
        <f>('Misc Electric'!P15)</f>
        <v>250</v>
      </c>
      <c r="G21" s="55" t="s">
        <v>128</v>
      </c>
      <c r="H21" s="66">
        <f>SUM('Misc Electric'!Q15)</f>
        <v>102.41</v>
      </c>
    </row>
    <row r="22" spans="1:8" ht="15">
      <c r="A22" s="39" t="s">
        <v>156</v>
      </c>
      <c r="B22" s="40">
        <v>33482103</v>
      </c>
      <c r="C22" s="45" t="str">
        <f>('Misc Electric'!O8)</f>
        <v>3/21/18-4/22/18</v>
      </c>
      <c r="D22" s="41" t="s">
        <v>59</v>
      </c>
      <c r="E22" s="42" t="s">
        <v>144</v>
      </c>
      <c r="F22" s="36">
        <f>('Misc Electric'!P8)</f>
        <v>661</v>
      </c>
      <c r="G22" s="43" t="s">
        <v>145</v>
      </c>
      <c r="H22" s="38">
        <f>SUM('Misc Electric'!Q8)</f>
        <v>87.76</v>
      </c>
    </row>
    <row r="23" spans="1:8" ht="15">
      <c r="A23" s="39" t="s">
        <v>156</v>
      </c>
      <c r="B23" s="40">
        <v>33483901</v>
      </c>
      <c r="C23" s="45" t="str">
        <f>('Misc Electric'!O9)</f>
        <v>3/21/18-4/22/18</v>
      </c>
      <c r="D23" s="41" t="s">
        <v>157</v>
      </c>
      <c r="E23" s="42" t="s">
        <v>144</v>
      </c>
      <c r="F23" s="36">
        <f>('Misc Electric'!P9)</f>
        <v>0</v>
      </c>
      <c r="G23" s="43" t="s">
        <v>145</v>
      </c>
      <c r="H23" s="38">
        <f>SUM('Misc Electric'!Q9)</f>
        <v>20</v>
      </c>
    </row>
    <row r="24" spans="1:8" ht="15">
      <c r="A24" s="32" t="s">
        <v>158</v>
      </c>
      <c r="B24" s="33">
        <v>576</v>
      </c>
      <c r="C24" s="45" t="str">
        <f>('Misc Electric'!O17)</f>
        <v>3/26/18-4/25/18</v>
      </c>
      <c r="D24" s="34" t="s">
        <v>159</v>
      </c>
      <c r="E24" s="35" t="s">
        <v>146</v>
      </c>
      <c r="F24" s="36">
        <f>('Misc Electric'!P17)</f>
        <v>2000</v>
      </c>
      <c r="G24" s="37" t="s">
        <v>128</v>
      </c>
      <c r="H24" s="38">
        <f>SUM('Misc Electric'!Q17)</f>
        <v>40.2</v>
      </c>
    </row>
    <row r="25" spans="1:8" ht="15">
      <c r="A25" s="32" t="s">
        <v>158</v>
      </c>
      <c r="B25" s="33">
        <v>1098</v>
      </c>
      <c r="C25" s="45" t="str">
        <f>('Misc Electric'!O18)</f>
        <v>3/28/18-4/25/18</v>
      </c>
      <c r="D25" s="34" t="s">
        <v>160</v>
      </c>
      <c r="E25" s="35" t="s">
        <v>146</v>
      </c>
      <c r="F25" s="36">
        <f>('Misc Electric'!P18)</f>
        <v>2000</v>
      </c>
      <c r="G25" s="37" t="s">
        <v>128</v>
      </c>
      <c r="H25" s="38">
        <f>SUM('Misc Electric'!Q18)</f>
        <v>40.2</v>
      </c>
    </row>
    <row r="26" spans="1:8" ht="15" hidden="1">
      <c r="A26" s="32" t="s">
        <v>161</v>
      </c>
      <c r="B26" s="33" t="s">
        <v>36</v>
      </c>
      <c r="C26" s="45" t="str">
        <f>('Jasper Newton Electric'!O5)</f>
        <v>disconnected</v>
      </c>
      <c r="D26" s="34" t="s">
        <v>149</v>
      </c>
      <c r="E26" s="35" t="s">
        <v>144</v>
      </c>
      <c r="F26" s="36">
        <f>('Jasper Newton Electric'!P5)</f>
        <v>0</v>
      </c>
      <c r="G26" s="37" t="s">
        <v>145</v>
      </c>
      <c r="H26" s="38">
        <f>SUM('Jasper Newton Electric'!Q5)</f>
        <v>0</v>
      </c>
    </row>
    <row r="27" spans="1:8" ht="15">
      <c r="A27" s="32" t="s">
        <v>161</v>
      </c>
      <c r="B27" s="33" t="s">
        <v>37</v>
      </c>
      <c r="C27" s="45" t="str">
        <f>('Jasper Newton Electric'!O6)</f>
        <v>3/19/18-4/19/18</v>
      </c>
      <c r="D27" s="34" t="s">
        <v>149</v>
      </c>
      <c r="E27" s="35" t="s">
        <v>144</v>
      </c>
      <c r="F27" s="36">
        <f>('Jasper Newton Electric'!P6)</f>
        <v>97</v>
      </c>
      <c r="G27" s="37" t="s">
        <v>145</v>
      </c>
      <c r="H27" s="38">
        <f>SUM('Jasper Newton Electric'!Q6)</f>
        <v>44.4</v>
      </c>
    </row>
    <row r="28" spans="1:8" ht="15">
      <c r="A28" s="32" t="s">
        <v>161</v>
      </c>
      <c r="B28" s="33" t="s">
        <v>40</v>
      </c>
      <c r="C28" s="45" t="str">
        <f>('Jasper Newton Electric'!O7)</f>
        <v>3/18/18-4/19/18</v>
      </c>
      <c r="D28" s="34" t="s">
        <v>100</v>
      </c>
      <c r="E28" s="35" t="s">
        <v>144</v>
      </c>
      <c r="F28" s="36">
        <f>('Jasper Newton Electric'!P7)</f>
        <v>1214</v>
      </c>
      <c r="G28" s="37" t="s">
        <v>145</v>
      </c>
      <c r="H28" s="38">
        <f>SUM('Jasper Newton Electric'!Q7)</f>
        <v>191.76</v>
      </c>
    </row>
    <row r="29" spans="1:8" ht="15">
      <c r="A29" s="32" t="s">
        <v>161</v>
      </c>
      <c r="B29" s="33" t="s">
        <v>41</v>
      </c>
      <c r="C29" s="45" t="str">
        <f>('Jasper Newton Electric'!O9)</f>
        <v>3/19/18-4/19/18</v>
      </c>
      <c r="D29" s="34" t="s">
        <v>162</v>
      </c>
      <c r="E29" s="35" t="s">
        <v>144</v>
      </c>
      <c r="F29" s="36">
        <f>('Jasper Newton Electric'!P9)</f>
        <v>2519</v>
      </c>
      <c r="G29" s="37" t="s">
        <v>145</v>
      </c>
      <c r="H29" s="38">
        <f>SUM('Jasper Newton Electric'!Q9)</f>
        <v>320.72</v>
      </c>
    </row>
    <row r="30" spans="1:8" ht="15">
      <c r="A30" s="32" t="s">
        <v>161</v>
      </c>
      <c r="B30" s="33" t="s">
        <v>49</v>
      </c>
      <c r="C30" s="45" t="e">
        <f>('Jasper Newton Electric'!#REF!)</f>
        <v>#REF!</v>
      </c>
      <c r="D30" s="41" t="s">
        <v>99</v>
      </c>
      <c r="E30" s="42" t="s">
        <v>144</v>
      </c>
      <c r="F30" s="36" t="e">
        <f>('Jasper Newton Electric'!#REF!)</f>
        <v>#REF!</v>
      </c>
      <c r="G30" s="43" t="s">
        <v>145</v>
      </c>
      <c r="H30" s="38" t="e">
        <f>SUM('Jasper Newton Electric'!#REF!)</f>
        <v>#REF!</v>
      </c>
    </row>
    <row r="31" spans="1:8" ht="15">
      <c r="A31" s="32" t="s">
        <v>161</v>
      </c>
      <c r="B31" s="33" t="s">
        <v>42</v>
      </c>
      <c r="C31" s="45" t="str">
        <f>('Jasper Newton Electric'!O10)</f>
        <v>3/19/18-4/19/18</v>
      </c>
      <c r="D31" s="34" t="s">
        <v>149</v>
      </c>
      <c r="E31" s="35" t="s">
        <v>144</v>
      </c>
      <c r="F31" s="36">
        <f>('Jasper Newton Electric'!P10)</f>
        <v>1549</v>
      </c>
      <c r="G31" s="37" t="s">
        <v>145</v>
      </c>
      <c r="H31" s="38">
        <f>SUM('Jasper Newton Electric'!Q10)</f>
        <v>228.17</v>
      </c>
    </row>
    <row r="32" spans="1:8" ht="15">
      <c r="A32" s="32" t="s">
        <v>161</v>
      </c>
      <c r="B32" s="33" t="s">
        <v>10</v>
      </c>
      <c r="C32" s="45" t="str">
        <f>('Jasper Newton Electric'!O11)</f>
        <v>3/12/18-4/12/18</v>
      </c>
      <c r="D32" s="34" t="s">
        <v>163</v>
      </c>
      <c r="E32" s="35" t="s">
        <v>144</v>
      </c>
      <c r="F32" s="36">
        <f>('Jasper Newton Electric'!P11)</f>
        <v>111</v>
      </c>
      <c r="G32" s="37" t="s">
        <v>145</v>
      </c>
      <c r="H32" s="38">
        <f>SUM('Jasper Newton Electric'!Q11)</f>
        <v>45.96</v>
      </c>
    </row>
    <row r="33" spans="1:8" ht="15">
      <c r="A33" s="39" t="s">
        <v>161</v>
      </c>
      <c r="B33" s="40" t="s">
        <v>26</v>
      </c>
      <c r="C33" s="45" t="str">
        <f>('Jasper Newton Electric'!O12)</f>
        <v>3/5/18-4/4/18</v>
      </c>
      <c r="D33" s="41" t="s">
        <v>164</v>
      </c>
      <c r="E33" s="42" t="s">
        <v>144</v>
      </c>
      <c r="F33" s="36">
        <f>('Jasper Newton Electric'!P12)</f>
        <v>2411</v>
      </c>
      <c r="G33" s="43" t="s">
        <v>145</v>
      </c>
      <c r="H33" s="38">
        <f>SUM('Jasper Newton Electric'!Q12)</f>
        <v>289.26</v>
      </c>
    </row>
    <row r="34" spans="1:8" ht="15">
      <c r="A34" s="32" t="s">
        <v>161</v>
      </c>
      <c r="B34" s="33" t="s">
        <v>24</v>
      </c>
      <c r="C34" s="45" t="str">
        <f>('Jasper Newton Electric'!O13)</f>
        <v>3/29/18-4/27/18</v>
      </c>
      <c r="D34" s="34" t="s">
        <v>164</v>
      </c>
      <c r="E34" s="35" t="s">
        <v>144</v>
      </c>
      <c r="F34" s="36">
        <f>('Jasper Newton Electric'!P13)</f>
        <v>250</v>
      </c>
      <c r="G34" s="37" t="s">
        <v>145</v>
      </c>
      <c r="H34" s="38">
        <f>SUM('Jasper Newton Electric'!Q13)</f>
        <v>68.65</v>
      </c>
    </row>
    <row r="35" spans="1:8" ht="15">
      <c r="A35" s="32" t="s">
        <v>161</v>
      </c>
      <c r="B35" s="33" t="s">
        <v>43</v>
      </c>
      <c r="C35" s="45" t="str">
        <f>('Jasper Newton Electric'!O14)</f>
        <v>3/19/18-4/19/18</v>
      </c>
      <c r="D35" s="34" t="s">
        <v>149</v>
      </c>
      <c r="E35" s="35" t="s">
        <v>144</v>
      </c>
      <c r="F35" s="36">
        <f>('Jasper Newton Electric'!P14)</f>
        <v>95</v>
      </c>
      <c r="G35" s="37" t="s">
        <v>145</v>
      </c>
      <c r="H35" s="38">
        <f>SUM('Jasper Newton Electric'!Q14)</f>
        <v>32.56</v>
      </c>
    </row>
    <row r="36" spans="1:8" ht="15">
      <c r="A36" s="39" t="s">
        <v>161</v>
      </c>
      <c r="B36" s="40" t="s">
        <v>17</v>
      </c>
      <c r="C36" s="45" t="str">
        <f>('Jasper Newton Electric'!O15)</f>
        <v>3/5/18-4/4/18</v>
      </c>
      <c r="D36" s="41" t="s">
        <v>165</v>
      </c>
      <c r="E36" s="42" t="s">
        <v>144</v>
      </c>
      <c r="F36" s="36">
        <f>('Jasper Newton Electric'!P15)</f>
        <v>0</v>
      </c>
      <c r="G36" s="43" t="s">
        <v>145</v>
      </c>
      <c r="H36" s="38">
        <f>SUM('Jasper Newton Electric'!Q15)</f>
        <v>22</v>
      </c>
    </row>
    <row r="37" spans="1:8" ht="15">
      <c r="A37" s="32" t="s">
        <v>161</v>
      </c>
      <c r="B37" s="33" t="s">
        <v>46</v>
      </c>
      <c r="C37" s="45" t="str">
        <f>('Jasper Newton Electric'!O16)</f>
        <v>3/19/18-4/19/18</v>
      </c>
      <c r="D37" s="34" t="s">
        <v>150</v>
      </c>
      <c r="E37" s="35" t="s">
        <v>144</v>
      </c>
      <c r="F37" s="36">
        <f>('Jasper Newton Electric'!P16)</f>
        <v>3422</v>
      </c>
      <c r="G37" s="37" t="s">
        <v>145</v>
      </c>
      <c r="H37" s="38">
        <f>SUM('Jasper Newton Electric'!Q16)</f>
        <v>412.99</v>
      </c>
    </row>
    <row r="38" spans="1:8" ht="15">
      <c r="A38" s="39" t="s">
        <v>161</v>
      </c>
      <c r="B38" s="40" t="s">
        <v>14</v>
      </c>
      <c r="C38" s="45" t="str">
        <f>('Jasper Newton Electric'!O17)</f>
        <v>3/5/18-4/4/18</v>
      </c>
      <c r="D38" s="41" t="s">
        <v>162</v>
      </c>
      <c r="E38" s="42" t="s">
        <v>144</v>
      </c>
      <c r="F38" s="36">
        <f>('Jasper Newton Electric'!P17)</f>
        <v>2113</v>
      </c>
      <c r="G38" s="43" t="s">
        <v>145</v>
      </c>
      <c r="H38" s="38">
        <f>SUM('Jasper Newton Electric'!Q17)</f>
        <v>256.23</v>
      </c>
    </row>
    <row r="39" spans="1:8" ht="15">
      <c r="A39" s="39" t="s">
        <v>161</v>
      </c>
      <c r="B39" s="40" t="s">
        <v>20</v>
      </c>
      <c r="C39" s="45" t="str">
        <f>('Jasper Newton Electric'!O18)</f>
        <v>3/5/18-4/4/18</v>
      </c>
      <c r="D39" s="41" t="s">
        <v>160</v>
      </c>
      <c r="E39" s="42" t="s">
        <v>144</v>
      </c>
      <c r="F39" s="36">
        <f>('Jasper Newton Electric'!P18)</f>
        <v>8560</v>
      </c>
      <c r="G39" s="43" t="s">
        <v>145</v>
      </c>
      <c r="H39" s="38">
        <f>SUM('Jasper Newton Electric'!Q18)</f>
        <v>970.88</v>
      </c>
    </row>
    <row r="40" spans="1:8" ht="15">
      <c r="A40" s="32" t="s">
        <v>161</v>
      </c>
      <c r="B40" s="33" t="s">
        <v>47</v>
      </c>
      <c r="C40" s="45" t="str">
        <f>('Jasper Newton Electric'!O19)</f>
        <v>3/19/18-4/19/18</v>
      </c>
      <c r="D40" s="34" t="s">
        <v>100</v>
      </c>
      <c r="E40" s="35" t="s">
        <v>144</v>
      </c>
      <c r="F40" s="36">
        <f>('Jasper Newton Electric'!P19)</f>
        <v>1862</v>
      </c>
      <c r="G40" s="37" t="s">
        <v>145</v>
      </c>
      <c r="H40" s="38">
        <f>SUM('Jasper Newton Electric'!Q19)</f>
        <v>228.86</v>
      </c>
    </row>
    <row r="41" spans="1:8" ht="15">
      <c r="A41" s="32" t="s">
        <v>161</v>
      </c>
      <c r="B41" s="33" t="s">
        <v>48</v>
      </c>
      <c r="C41" s="45" t="str">
        <f>('Jasper Newton Electric'!O20)</f>
        <v>3/19/18-4/19/18</v>
      </c>
      <c r="D41" s="35" t="s">
        <v>100</v>
      </c>
      <c r="E41" s="35" t="s">
        <v>144</v>
      </c>
      <c r="F41" s="36">
        <f>('Jasper Newton Electric'!P20)</f>
        <v>88</v>
      </c>
      <c r="G41" s="37" t="s">
        <v>145</v>
      </c>
      <c r="H41" s="38">
        <f>SUM('Jasper Newton Electric'!Q20)</f>
        <v>38.69</v>
      </c>
    </row>
    <row r="42" spans="1:8" ht="15">
      <c r="A42" s="39" t="s">
        <v>161</v>
      </c>
      <c r="B42" s="40" t="s">
        <v>68</v>
      </c>
      <c r="C42" s="45" t="str">
        <f>('Jasper Newton Electric'!O21)</f>
        <v>3/5/18-4/4/18</v>
      </c>
      <c r="D42" s="42" t="s">
        <v>165</v>
      </c>
      <c r="E42" s="42" t="s">
        <v>144</v>
      </c>
      <c r="F42" s="36">
        <f>('Jasper Newton Electric'!P21)</f>
        <v>214</v>
      </c>
      <c r="G42" s="43" t="s">
        <v>145</v>
      </c>
      <c r="H42" s="38">
        <f>SUM('Jasper Newton Electric'!Q21)</f>
        <v>45.72</v>
      </c>
    </row>
    <row r="43" spans="1:8" ht="15">
      <c r="A43" s="39" t="s">
        <v>161</v>
      </c>
      <c r="B43" s="40" t="s">
        <v>82</v>
      </c>
      <c r="C43" s="45" t="str">
        <f>('Jasper Newton Electric'!O22)</f>
        <v>3/5/18-4/4/18</v>
      </c>
      <c r="D43" s="42" t="s">
        <v>99</v>
      </c>
      <c r="E43" s="42" t="s">
        <v>144</v>
      </c>
      <c r="F43" s="36">
        <f>('Jasper Newton Electric'!P22)</f>
        <v>1150</v>
      </c>
      <c r="G43" s="43" t="s">
        <v>145</v>
      </c>
      <c r="H43" s="38">
        <f>SUM('Jasper Newton Electric'!Q22)</f>
        <v>308.24</v>
      </c>
    </row>
    <row r="44" spans="1:8" ht="15">
      <c r="A44" s="39" t="s">
        <v>161</v>
      </c>
      <c r="B44" s="40" t="s">
        <v>94</v>
      </c>
      <c r="C44" s="45" t="str">
        <f>('Jasper Newton Electric'!O23)</f>
        <v>3/5/18-4/4/18</v>
      </c>
      <c r="D44" s="42" t="s">
        <v>166</v>
      </c>
      <c r="E44" s="42" t="s">
        <v>144</v>
      </c>
      <c r="F44" s="36">
        <f>('Jasper Newton Electric'!P23)</f>
        <v>2739</v>
      </c>
      <c r="G44" s="43" t="s">
        <v>145</v>
      </c>
      <c r="H44" s="38">
        <f>SUM('Jasper Newton Electric'!Q23)</f>
        <v>398.98</v>
      </c>
    </row>
    <row r="45" spans="1:8" ht="15">
      <c r="A45" s="39" t="s">
        <v>161</v>
      </c>
      <c r="B45" s="40" t="s">
        <v>191</v>
      </c>
      <c r="C45" s="45" t="str">
        <f>'Jasper Newton Electric'!F23</f>
        <v>12/1/17-1/2/18</v>
      </c>
      <c r="D45" s="42" t="str">
        <f>'Jasper Newton Electric'!B23</f>
        <v>R&amp;B 4 barn</v>
      </c>
      <c r="E45" s="42" t="s">
        <v>144</v>
      </c>
      <c r="F45" s="36">
        <f>'Jasper Newton Electric'!G23</f>
        <v>2872</v>
      </c>
      <c r="G45" s="43" t="s">
        <v>145</v>
      </c>
      <c r="H45" s="38">
        <f>'Jasper Newton Electric'!H23</f>
        <v>407.24</v>
      </c>
    </row>
    <row r="46" spans="1:8" ht="15">
      <c r="A46" s="39" t="s">
        <v>161</v>
      </c>
      <c r="B46" s="40" t="s">
        <v>188</v>
      </c>
      <c r="C46" s="45" t="str">
        <f>'Jasper Newton Electric'!F24</f>
        <v>12/27/17-1/26/18</v>
      </c>
      <c r="D46" s="42" t="str">
        <f>'Jasper Newton Electric'!B24</f>
        <v>jas airport runway lights</v>
      </c>
      <c r="E46" s="42" t="s">
        <v>144</v>
      </c>
      <c r="F46" s="36">
        <f>'Jasper Newton Electric'!G24</f>
        <v>4072</v>
      </c>
      <c r="G46" s="43" t="s">
        <v>145</v>
      </c>
      <c r="H46" s="38">
        <f>'Jasper Newton Electric'!H24</f>
        <v>462.06</v>
      </c>
    </row>
    <row r="47" spans="1:8" ht="15">
      <c r="A47" s="39" t="s">
        <v>161</v>
      </c>
      <c r="B47" s="40" t="s">
        <v>205</v>
      </c>
      <c r="C47" s="45" t="str">
        <f>'Jasper Newton Electric'!F25</f>
        <v>12/13/17-1/15/18</v>
      </c>
      <c r="D47" s="42" t="str">
        <f>'Jasper Newton Electric'!B25</f>
        <v>Agg Pad Gate</v>
      </c>
      <c r="E47" s="42" t="s">
        <v>144</v>
      </c>
      <c r="F47" s="36">
        <f>'Jasper Newton Electric'!G25</f>
        <v>16</v>
      </c>
      <c r="G47" s="43" t="s">
        <v>145</v>
      </c>
      <c r="H47" s="38">
        <f>'Jasper Newton Electric'!H25</f>
        <v>23.73</v>
      </c>
    </row>
    <row r="48" spans="1:8" ht="15">
      <c r="A48" s="32" t="s">
        <v>167</v>
      </c>
      <c r="B48" s="33">
        <v>154</v>
      </c>
      <c r="C48" s="45" t="str">
        <f>('Misc Electric'!F18)</f>
        <v>12/28/17-1/19/18</v>
      </c>
      <c r="D48" s="35" t="s">
        <v>165</v>
      </c>
      <c r="E48" s="35" t="s">
        <v>146</v>
      </c>
      <c r="F48" s="36">
        <f>('Misc Electric'!G18)</f>
        <v>2200</v>
      </c>
      <c r="G48" s="37" t="s">
        <v>128</v>
      </c>
      <c r="H48" s="44">
        <f>SUM('Misc Electric'!H18)</f>
        <v>40.2</v>
      </c>
    </row>
    <row r="49" spans="1:8" ht="15">
      <c r="A49" s="32" t="s">
        <v>168</v>
      </c>
      <c r="B49" s="33" t="s">
        <v>30</v>
      </c>
      <c r="C49" s="45">
        <f>('Misc Electric'!F6)</f>
        <v>0</v>
      </c>
      <c r="D49" s="35" t="s">
        <v>169</v>
      </c>
      <c r="E49" s="34" t="s">
        <v>144</v>
      </c>
      <c r="F49" s="36">
        <f>('Misc Electric'!G6)</f>
        <v>0</v>
      </c>
      <c r="G49" s="37" t="s">
        <v>145</v>
      </c>
      <c r="H49" s="44">
        <f>SUM('Misc Electric'!H6)</f>
        <v>0</v>
      </c>
    </row>
    <row r="50" spans="1:8" ht="15">
      <c r="A50" s="32" t="s">
        <v>170</v>
      </c>
      <c r="B50" s="33">
        <v>97</v>
      </c>
      <c r="C50" s="45" t="str">
        <f>('Misc Electric'!F19)</f>
        <v>1/1/18-1/31/18</v>
      </c>
      <c r="D50" s="42" t="s">
        <v>171</v>
      </c>
      <c r="E50" s="41" t="s">
        <v>146</v>
      </c>
      <c r="F50" s="36">
        <f>('Misc Electric'!G19)</f>
        <v>9800</v>
      </c>
      <c r="G50" s="37" t="s">
        <v>128</v>
      </c>
      <c r="H50" s="44">
        <f>SUM('Misc Electric'!H19)</f>
        <v>60.8</v>
      </c>
    </row>
    <row r="51" spans="1:8" ht="15">
      <c r="A51" s="32" t="s">
        <v>170</v>
      </c>
      <c r="B51" s="33">
        <v>1431</v>
      </c>
      <c r="C51" s="45" t="str">
        <f>('Misc Electric'!F20)</f>
        <v>12/19/17-1/18/18</v>
      </c>
      <c r="D51" s="42" t="s">
        <v>172</v>
      </c>
      <c r="E51" s="41" t="s">
        <v>146</v>
      </c>
      <c r="F51" s="36">
        <f>('Misc Electric'!G20)</f>
        <v>6544</v>
      </c>
      <c r="G51" s="37" t="s">
        <v>128</v>
      </c>
      <c r="H51" s="44">
        <f>SUM('Misc Electric'!H20)</f>
        <v>63.03</v>
      </c>
    </row>
    <row r="52" ht="15">
      <c r="C52"/>
    </row>
    <row r="53" ht="15">
      <c r="C53"/>
    </row>
    <row r="54" ht="15">
      <c r="C54"/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">
      <selection activeCell="A45" sqref="A45:H5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215" t="s">
        <v>197</v>
      </c>
      <c r="B1" s="215"/>
      <c r="C1" s="215"/>
      <c r="D1" s="215"/>
      <c r="E1" s="215"/>
      <c r="F1" s="215"/>
      <c r="G1" s="215"/>
      <c r="H1" s="215"/>
    </row>
    <row r="2" spans="1:8" ht="1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6" t="s">
        <v>134</v>
      </c>
      <c r="G2" s="217"/>
      <c r="H2" s="31" t="s">
        <v>135</v>
      </c>
    </row>
    <row r="3" spans="1:8" ht="15">
      <c r="A3" s="32" t="s">
        <v>136</v>
      </c>
      <c r="B3" s="33" t="s">
        <v>207</v>
      </c>
      <c r="C3" s="45" t="str">
        <f>('Misc Electric'!R10)</f>
        <v>4/18/18-5/18/18</v>
      </c>
      <c r="D3" s="34" t="s">
        <v>137</v>
      </c>
      <c r="E3" s="35" t="s">
        <v>138</v>
      </c>
      <c r="F3" s="36">
        <f>('Misc Electric'!S10)</f>
        <v>20</v>
      </c>
      <c r="G3" s="37" t="s">
        <v>127</v>
      </c>
      <c r="H3" s="38">
        <f>SUM('Misc Electric'!T10)</f>
        <v>52.17</v>
      </c>
    </row>
    <row r="4" spans="1:8" ht="15">
      <c r="A4" s="32" t="s">
        <v>136</v>
      </c>
      <c r="B4" s="33" t="s">
        <v>139</v>
      </c>
      <c r="C4" s="45" t="str">
        <f>('Misc Electric'!U11)</f>
        <v>5/3/18-6/5/18</v>
      </c>
      <c r="D4" s="34" t="s">
        <v>140</v>
      </c>
      <c r="E4" s="35" t="s">
        <v>138</v>
      </c>
      <c r="F4" s="36">
        <f>('Misc Electric'!V11)</f>
        <v>778</v>
      </c>
      <c r="G4" s="37" t="s">
        <v>127</v>
      </c>
      <c r="H4" s="38">
        <f>SUM('Misc Electric'!W11)</f>
        <v>839.25</v>
      </c>
    </row>
    <row r="5" spans="1:8" ht="15">
      <c r="A5" s="39" t="s">
        <v>136</v>
      </c>
      <c r="B5" s="40" t="s">
        <v>141</v>
      </c>
      <c r="C5" s="45" t="str">
        <f>('Misc Electric'!R12)</f>
        <v>4/18/18-5/18/18</v>
      </c>
      <c r="D5" s="41" t="s">
        <v>142</v>
      </c>
      <c r="E5" s="42" t="s">
        <v>138</v>
      </c>
      <c r="F5" s="36">
        <f>('Misc Electric'!S12)</f>
        <v>4</v>
      </c>
      <c r="G5" s="43" t="s">
        <v>127</v>
      </c>
      <c r="H5" s="38">
        <f>SUM('Misc Electric'!T12)</f>
        <v>39.73</v>
      </c>
    </row>
    <row r="6" spans="1:8" ht="15">
      <c r="A6" s="39" t="s">
        <v>8</v>
      </c>
      <c r="B6" s="40" t="s">
        <v>104</v>
      </c>
      <c r="C6" s="45" t="str">
        <f>('City of Jasper'!R14)</f>
        <v>4/19/18-5/21/18</v>
      </c>
      <c r="D6" s="41" t="s">
        <v>143</v>
      </c>
      <c r="E6" s="42" t="s">
        <v>144</v>
      </c>
      <c r="F6" s="36">
        <f>('City of Jasper'!S14)</f>
        <v>305</v>
      </c>
      <c r="G6" s="43" t="s">
        <v>145</v>
      </c>
      <c r="H6" s="38">
        <f>SUM('City of Jasper'!T14)</f>
        <v>113.47</v>
      </c>
    </row>
    <row r="7" spans="1:8" ht="15" hidden="1">
      <c r="A7" s="63" t="s">
        <v>8</v>
      </c>
      <c r="B7" s="79" t="s">
        <v>176</v>
      </c>
      <c r="C7" s="45">
        <f>('City of Jasper'!R17)</f>
        <v>0</v>
      </c>
      <c r="D7" s="52" t="s">
        <v>175</v>
      </c>
      <c r="E7" s="53" t="s">
        <v>144</v>
      </c>
      <c r="F7" s="36">
        <f>SUM('City of Jasper'!S17)</f>
        <v>0</v>
      </c>
      <c r="G7" s="80" t="s">
        <v>145</v>
      </c>
      <c r="H7" s="38">
        <f>SUM('City of Jasper'!T17)</f>
        <v>0</v>
      </c>
    </row>
    <row r="8" spans="1:8" ht="15">
      <c r="A8" s="32" t="s">
        <v>8</v>
      </c>
      <c r="B8" s="33" t="s">
        <v>75</v>
      </c>
      <c r="C8" s="45" t="str">
        <f>('City of Jasper'!R7)</f>
        <v>MULT</v>
      </c>
      <c r="D8" s="41" t="s">
        <v>140</v>
      </c>
      <c r="E8" s="42" t="s">
        <v>146</v>
      </c>
      <c r="F8" s="36" t="str">
        <f>('City of Jasper'!S7)</f>
        <v>MULT</v>
      </c>
      <c r="G8" s="37" t="s">
        <v>128</v>
      </c>
      <c r="H8" s="38">
        <f>SUM('City of Jasper'!T7)</f>
        <v>1851.69</v>
      </c>
    </row>
    <row r="9" spans="1:8" ht="15">
      <c r="A9" s="32" t="s">
        <v>8</v>
      </c>
      <c r="B9" s="33" t="s">
        <v>102</v>
      </c>
      <c r="C9" s="45" t="str">
        <f>('City of Jasper'!R13)</f>
        <v>4/19/18-5/21/18</v>
      </c>
      <c r="D9" s="34" t="s">
        <v>147</v>
      </c>
      <c r="E9" s="35" t="s">
        <v>144</v>
      </c>
      <c r="F9" s="36">
        <f>('City of Jasper'!S13)</f>
        <v>63</v>
      </c>
      <c r="G9" s="37" t="s">
        <v>145</v>
      </c>
      <c r="H9" s="38">
        <f>SUM('City of Jasper'!T13)</f>
        <v>23.28</v>
      </c>
    </row>
    <row r="10" spans="1:8" ht="15">
      <c r="A10" s="32" t="s">
        <v>8</v>
      </c>
      <c r="B10" s="33" t="s">
        <v>97</v>
      </c>
      <c r="C10" s="45" t="str">
        <f>('City of Jasper'!R12)</f>
        <v>4/19/18-5/21/18</v>
      </c>
      <c r="D10" s="34" t="s">
        <v>148</v>
      </c>
      <c r="E10" s="35" t="s">
        <v>144</v>
      </c>
      <c r="F10" s="36">
        <f>('City of Jasper'!S12)</f>
        <v>1685</v>
      </c>
      <c r="G10" s="37" t="s">
        <v>145</v>
      </c>
      <c r="H10" s="38">
        <f>SUM('City of Jasper'!T12)</f>
        <v>174.9</v>
      </c>
    </row>
    <row r="11" spans="1:8" ht="15">
      <c r="A11" s="32" t="s">
        <v>8</v>
      </c>
      <c r="B11" s="33" t="s">
        <v>74</v>
      </c>
      <c r="C11" s="45" t="str">
        <f>('City of Jasper'!R4)</f>
        <v>4/19/18-5/21/18</v>
      </c>
      <c r="D11" s="34" t="s">
        <v>149</v>
      </c>
      <c r="E11" s="35" t="s">
        <v>146</v>
      </c>
      <c r="F11" s="36">
        <f>('City of Jasper'!S4)</f>
        <v>680</v>
      </c>
      <c r="G11" s="37" t="s">
        <v>128</v>
      </c>
      <c r="H11" s="38">
        <f>SUM('City of Jasper'!T4)</f>
        <v>82.79</v>
      </c>
    </row>
    <row r="12" spans="1:8" ht="15">
      <c r="A12" s="32" t="s">
        <v>8</v>
      </c>
      <c r="B12" s="33" t="s">
        <v>73</v>
      </c>
      <c r="C12" s="45" t="str">
        <f>('City of Jasper'!R5)</f>
        <v>4/19/18-5/15/18</v>
      </c>
      <c r="D12" s="41" t="s">
        <v>150</v>
      </c>
      <c r="E12" s="42" t="s">
        <v>146</v>
      </c>
      <c r="F12" s="36">
        <f>('City of Jasper'!S5)</f>
        <v>7740</v>
      </c>
      <c r="G12" s="37" t="s">
        <v>128</v>
      </c>
      <c r="H12" s="38">
        <f>SUM('City of Jasper'!T5)</f>
        <v>51.08</v>
      </c>
    </row>
    <row r="13" spans="1:8" ht="15">
      <c r="A13" s="32" t="s">
        <v>8</v>
      </c>
      <c r="B13" s="33" t="s">
        <v>76</v>
      </c>
      <c r="C13" s="45" t="str">
        <f>('City of Jasper'!R6)</f>
        <v>4/19/18-5/21/18</v>
      </c>
      <c r="D13" s="34" t="s">
        <v>151</v>
      </c>
      <c r="E13" s="35" t="s">
        <v>144</v>
      </c>
      <c r="F13" s="36">
        <f>('City of Jasper'!S6)</f>
        <v>595</v>
      </c>
      <c r="G13" s="37" t="s">
        <v>145</v>
      </c>
      <c r="H13" s="38">
        <f>SUM('City of Jasper'!T6)</f>
        <v>111.84</v>
      </c>
    </row>
    <row r="14" spans="1:8" ht="15">
      <c r="A14" s="32" t="s">
        <v>8</v>
      </c>
      <c r="B14" s="33" t="s">
        <v>80</v>
      </c>
      <c r="C14" s="45" t="str">
        <f>('City of Jasper'!R8)</f>
        <v>04/20/18-5/21/18</v>
      </c>
      <c r="D14" s="41" t="s">
        <v>140</v>
      </c>
      <c r="E14" s="42" t="s">
        <v>144</v>
      </c>
      <c r="F14" s="36">
        <f>('City of Jasper'!S8)</f>
        <v>57440</v>
      </c>
      <c r="G14" s="37" t="s">
        <v>145</v>
      </c>
      <c r="H14" s="38">
        <f>SUM('City of Jasper'!T8)</f>
        <v>6814.46</v>
      </c>
    </row>
    <row r="15" spans="1:8" ht="15">
      <c r="A15" s="32" t="s">
        <v>8</v>
      </c>
      <c r="B15" s="33" t="s">
        <v>79</v>
      </c>
      <c r="C15" s="45" t="str">
        <f>('City of Jasper'!R11)</f>
        <v>4/19/18-5/21/18</v>
      </c>
      <c r="D15" s="34" t="s">
        <v>152</v>
      </c>
      <c r="E15" s="35" t="s">
        <v>144</v>
      </c>
      <c r="F15" s="36">
        <f>('City of Jasper'!S11)</f>
        <v>32500</v>
      </c>
      <c r="G15" s="37" t="s">
        <v>145</v>
      </c>
      <c r="H15" s="38">
        <f>SUM('City of Jasper'!T11)</f>
        <v>4116.62</v>
      </c>
    </row>
    <row r="16" spans="1:8" ht="15">
      <c r="A16" s="49" t="s">
        <v>8</v>
      </c>
      <c r="B16" s="62" t="s">
        <v>111</v>
      </c>
      <c r="C16" s="45" t="str">
        <f>('City of Jasper'!R15)</f>
        <v>4/19/18-5/21/18</v>
      </c>
      <c r="D16" s="60" t="s">
        <v>173</v>
      </c>
      <c r="E16" s="59" t="s">
        <v>144</v>
      </c>
      <c r="F16" s="36">
        <f>('City of Jasper'!S15)</f>
        <v>4549</v>
      </c>
      <c r="G16" s="55" t="s">
        <v>145</v>
      </c>
      <c r="H16" s="38">
        <f>SUM('City of Jasper'!T15)</f>
        <v>304.28</v>
      </c>
    </row>
    <row r="17" spans="1:8" ht="15">
      <c r="A17" s="32" t="s">
        <v>8</v>
      </c>
      <c r="B17" s="61" t="s">
        <v>78</v>
      </c>
      <c r="C17" s="45" t="str">
        <f>('City of Jasper'!R12)</f>
        <v>4/19/18-5/21/18</v>
      </c>
      <c r="D17" s="34" t="s">
        <v>153</v>
      </c>
      <c r="E17" s="35" t="s">
        <v>146</v>
      </c>
      <c r="F17" s="36">
        <f>('City of Jasper'!S12)</f>
        <v>1685</v>
      </c>
      <c r="G17" s="37" t="s">
        <v>128</v>
      </c>
      <c r="H17" s="38">
        <f>SUM('City of Jasper'!T12)</f>
        <v>174.9</v>
      </c>
    </row>
    <row r="18" spans="1:8" ht="15">
      <c r="A18" s="32" t="s">
        <v>8</v>
      </c>
      <c r="B18" s="33" t="s">
        <v>77</v>
      </c>
      <c r="C18" s="45" t="str">
        <f>('City of Jasper'!R13)</f>
        <v>4/19/18-5/21/18</v>
      </c>
      <c r="D18" s="34" t="s">
        <v>153</v>
      </c>
      <c r="E18" s="35" t="s">
        <v>144</v>
      </c>
      <c r="F18" s="36">
        <f>('City of Jasper'!S13)</f>
        <v>63</v>
      </c>
      <c r="G18" s="43" t="s">
        <v>145</v>
      </c>
      <c r="H18" s="38">
        <f>SUM('City of Jasper'!T13)</f>
        <v>23.28</v>
      </c>
    </row>
    <row r="19" spans="1:8" ht="15">
      <c r="A19" s="39" t="s">
        <v>33</v>
      </c>
      <c r="B19" s="40" t="s">
        <v>110</v>
      </c>
      <c r="C19" s="45">
        <f>('Misc Electric'!R6)</f>
        <v>0</v>
      </c>
      <c r="D19" s="41" t="s">
        <v>154</v>
      </c>
      <c r="E19" s="42" t="s">
        <v>144</v>
      </c>
      <c r="F19" s="36">
        <f>('Misc Electric'!S6)</f>
        <v>0</v>
      </c>
      <c r="G19" s="43" t="s">
        <v>145</v>
      </c>
      <c r="H19" s="38">
        <f>SUM('Misc Electric'!T6)</f>
        <v>0</v>
      </c>
    </row>
    <row r="20" spans="1:8" ht="15">
      <c r="A20" s="32" t="s">
        <v>33</v>
      </c>
      <c r="B20" s="33" t="s">
        <v>92</v>
      </c>
      <c r="C20" s="45" t="str">
        <f>('Misc Electric'!R5)</f>
        <v>04/16/18-5/15/18</v>
      </c>
      <c r="D20" s="41" t="s">
        <v>155</v>
      </c>
      <c r="E20" s="42" t="s">
        <v>144</v>
      </c>
      <c r="F20" s="36">
        <f>('Misc Electric'!S5)</f>
        <v>1897</v>
      </c>
      <c r="G20" s="37" t="s">
        <v>145</v>
      </c>
      <c r="H20" s="38">
        <f>SUM('Misc Electric'!T5)</f>
        <v>216.31</v>
      </c>
    </row>
    <row r="21" spans="1:8" s="50" customFormat="1" ht="15">
      <c r="A21" s="49" t="s">
        <v>33</v>
      </c>
      <c r="B21" s="48" t="s">
        <v>93</v>
      </c>
      <c r="C21" s="51" t="str">
        <f>('Misc Electric'!R15)</f>
        <v>4/13/18-5/14/18</v>
      </c>
      <c r="D21" s="52" t="s">
        <v>155</v>
      </c>
      <c r="E21" s="53" t="s">
        <v>146</v>
      </c>
      <c r="F21" s="54">
        <f>('Misc Electric'!S15)</f>
        <v>330</v>
      </c>
      <c r="G21" s="55" t="s">
        <v>128</v>
      </c>
      <c r="H21" s="66">
        <f>SUM('Misc Electric'!T15)</f>
        <v>104.45</v>
      </c>
    </row>
    <row r="22" spans="1:8" ht="15">
      <c r="A22" s="39" t="s">
        <v>156</v>
      </c>
      <c r="B22" s="40">
        <v>33482103</v>
      </c>
      <c r="C22" s="45" t="str">
        <f>('Misc Electric'!R8)</f>
        <v>4/22/18-5/21/18</v>
      </c>
      <c r="D22" s="41" t="s">
        <v>59</v>
      </c>
      <c r="E22" s="42" t="s">
        <v>144</v>
      </c>
      <c r="F22" s="36">
        <f>('Misc Electric'!S8)</f>
        <v>943</v>
      </c>
      <c r="G22" s="43" t="s">
        <v>145</v>
      </c>
      <c r="H22" s="38">
        <f>SUM('Misc Electric'!T8)</f>
        <v>118.35</v>
      </c>
    </row>
    <row r="23" spans="1:8" ht="15">
      <c r="A23" s="39" t="s">
        <v>156</v>
      </c>
      <c r="B23" s="40">
        <v>33483901</v>
      </c>
      <c r="C23" s="45" t="str">
        <f>('Misc Electric'!R9)</f>
        <v>4/22/18-5/21/18</v>
      </c>
      <c r="D23" s="41" t="s">
        <v>157</v>
      </c>
      <c r="E23" s="42" t="s">
        <v>144</v>
      </c>
      <c r="F23" s="36">
        <f>('Misc Electric'!S9)</f>
        <v>0</v>
      </c>
      <c r="G23" s="43" t="s">
        <v>145</v>
      </c>
      <c r="H23" s="38">
        <f>SUM('Misc Electric'!T9)</f>
        <v>20</v>
      </c>
    </row>
    <row r="24" spans="1:8" ht="15">
      <c r="A24" s="32" t="s">
        <v>158</v>
      </c>
      <c r="B24" s="33">
        <v>576</v>
      </c>
      <c r="C24" s="45" t="str">
        <f>('Misc Electric'!R17)</f>
        <v>4/25/18-5/19/18</v>
      </c>
      <c r="D24" s="34" t="s">
        <v>159</v>
      </c>
      <c r="E24" s="35" t="s">
        <v>146</v>
      </c>
      <c r="F24" s="36">
        <f>('Misc Electric'!S17)</f>
        <v>2600</v>
      </c>
      <c r="G24" s="37" t="s">
        <v>128</v>
      </c>
      <c r="H24" s="38">
        <f>SUM('Misc Electric'!T17)</f>
        <v>40.2</v>
      </c>
    </row>
    <row r="25" spans="1:8" ht="15">
      <c r="A25" s="32" t="s">
        <v>158</v>
      </c>
      <c r="B25" s="33">
        <v>1098</v>
      </c>
      <c r="C25" s="45" t="str">
        <f>('Misc Electric'!R18)</f>
        <v>4/25/18-5/29/18</v>
      </c>
      <c r="D25" s="34" t="s">
        <v>160</v>
      </c>
      <c r="E25" s="35" t="s">
        <v>146</v>
      </c>
      <c r="F25" s="36">
        <f>('Misc Electric'!S18)</f>
        <v>3700</v>
      </c>
      <c r="G25" s="37" t="s">
        <v>128</v>
      </c>
      <c r="H25" s="38">
        <f>SUM('Misc Electric'!T18)</f>
        <v>43.72</v>
      </c>
    </row>
    <row r="26" spans="1:8" ht="15" hidden="1">
      <c r="A26" s="32" t="s">
        <v>161</v>
      </c>
      <c r="B26" s="33" t="s">
        <v>36</v>
      </c>
      <c r="C26" s="45" t="str">
        <f>('Jasper Newton Electric'!R5)</f>
        <v>disconnected</v>
      </c>
      <c r="D26" s="34" t="s">
        <v>149</v>
      </c>
      <c r="E26" s="35" t="s">
        <v>144</v>
      </c>
      <c r="F26" s="36">
        <f>('Jasper Newton Electric'!S5)</f>
        <v>0</v>
      </c>
      <c r="G26" s="37" t="s">
        <v>145</v>
      </c>
      <c r="H26" s="38">
        <f>SUM('Jasper Newton Electric'!T5)</f>
        <v>0</v>
      </c>
    </row>
    <row r="27" spans="1:8" ht="15">
      <c r="A27" s="32" t="s">
        <v>161</v>
      </c>
      <c r="B27" s="33" t="s">
        <v>37</v>
      </c>
      <c r="C27" s="45" t="str">
        <f>('Jasper Newton Electric'!R6)</f>
        <v>4/19/18-5/18/18</v>
      </c>
      <c r="D27" s="34" t="s">
        <v>149</v>
      </c>
      <c r="E27" s="35" t="s">
        <v>144</v>
      </c>
      <c r="F27" s="36">
        <f>('Jasper Newton Electric'!S6)</f>
        <v>83</v>
      </c>
      <c r="G27" s="37" t="s">
        <v>145</v>
      </c>
      <c r="H27" s="38">
        <f>SUM('Jasper Newton Electric'!T6)</f>
        <v>42.79</v>
      </c>
    </row>
    <row r="28" spans="1:8" ht="15">
      <c r="A28" s="32" t="s">
        <v>161</v>
      </c>
      <c r="B28" s="33" t="s">
        <v>40</v>
      </c>
      <c r="C28" s="45" t="str">
        <f>('Jasper Newton Electric'!R7)</f>
        <v>4/19/18-5/18/18</v>
      </c>
      <c r="D28" s="34" t="s">
        <v>100</v>
      </c>
      <c r="E28" s="35" t="s">
        <v>144</v>
      </c>
      <c r="F28" s="36">
        <f>('Jasper Newton Electric'!S7)</f>
        <v>1228</v>
      </c>
      <c r="G28" s="37" t="s">
        <v>145</v>
      </c>
      <c r="H28" s="38">
        <f>SUM('Jasper Newton Electric'!T7)</f>
        <v>192.75</v>
      </c>
    </row>
    <row r="29" spans="1:8" ht="15">
      <c r="A29" s="32" t="s">
        <v>161</v>
      </c>
      <c r="B29" s="33" t="s">
        <v>41</v>
      </c>
      <c r="C29" s="45" t="str">
        <f>('Jasper Newton Electric'!R8)</f>
        <v>4/19/18-5/18/18</v>
      </c>
      <c r="D29" s="34" t="s">
        <v>162</v>
      </c>
      <c r="E29" s="35" t="s">
        <v>144</v>
      </c>
      <c r="F29" s="36">
        <f>('Jasper Newton Electric'!S8)</f>
        <v>1358</v>
      </c>
      <c r="G29" s="37" t="s">
        <v>145</v>
      </c>
      <c r="H29" s="38">
        <f>SUM('Jasper Newton Electric'!T8)</f>
        <v>207.13</v>
      </c>
    </row>
    <row r="30" spans="1:8" ht="15">
      <c r="A30" s="32" t="s">
        <v>161</v>
      </c>
      <c r="B30" s="33" t="s">
        <v>49</v>
      </c>
      <c r="C30" s="45" t="str">
        <f>('Jasper Newton Electric'!R9)</f>
        <v>4/19/18-5/18/18</v>
      </c>
      <c r="D30" s="41" t="s">
        <v>99</v>
      </c>
      <c r="E30" s="42" t="s">
        <v>144</v>
      </c>
      <c r="F30" s="36">
        <f>('Jasper Newton Electric'!S9)</f>
        <v>3327</v>
      </c>
      <c r="G30" s="43" t="s">
        <v>145</v>
      </c>
      <c r="H30" s="38">
        <f>SUM('Jasper Newton Electric'!T9)</f>
        <v>409.12</v>
      </c>
    </row>
    <row r="31" spans="1:8" ht="15">
      <c r="A31" s="32" t="s">
        <v>161</v>
      </c>
      <c r="B31" s="33" t="s">
        <v>42</v>
      </c>
      <c r="C31" s="45" t="str">
        <f>('Jasper Newton Electric'!R10)</f>
        <v>4/19/18-5/18/18</v>
      </c>
      <c r="D31" s="34" t="s">
        <v>149</v>
      </c>
      <c r="E31" s="35" t="s">
        <v>144</v>
      </c>
      <c r="F31" s="36">
        <f>('Jasper Newton Electric'!S10)</f>
        <v>1882</v>
      </c>
      <c r="G31" s="37" t="s">
        <v>145</v>
      </c>
      <c r="H31" s="38">
        <f>SUM('Jasper Newton Electric'!T10)</f>
        <v>264.35</v>
      </c>
    </row>
    <row r="32" spans="1:8" ht="15">
      <c r="A32" s="32" t="s">
        <v>161</v>
      </c>
      <c r="B32" s="33" t="s">
        <v>10</v>
      </c>
      <c r="C32" s="45" t="str">
        <f>('Jasper Newton Electric'!R11)</f>
        <v>4/12/18-5/14/18</v>
      </c>
      <c r="D32" s="34" t="s">
        <v>163</v>
      </c>
      <c r="E32" s="35" t="s">
        <v>144</v>
      </c>
      <c r="F32" s="36">
        <f>('Jasper Newton Electric'!S11)</f>
        <v>143</v>
      </c>
      <c r="G32" s="37" t="s">
        <v>145</v>
      </c>
      <c r="H32" s="38">
        <f>SUM('Jasper Newton Electric'!T11)</f>
        <v>49.44</v>
      </c>
    </row>
    <row r="33" spans="1:8" ht="15">
      <c r="A33" s="39" t="s">
        <v>161</v>
      </c>
      <c r="B33" s="40" t="s">
        <v>26</v>
      </c>
      <c r="C33" s="45" t="str">
        <f>('Jasper Newton Electric'!U12)</f>
        <v>5/4/18-6/4/18</v>
      </c>
      <c r="D33" s="41" t="s">
        <v>164</v>
      </c>
      <c r="E33" s="42" t="s">
        <v>144</v>
      </c>
      <c r="F33" s="36">
        <f>('Jasper Newton Electric'!V12)</f>
        <v>1780</v>
      </c>
      <c r="G33" s="43" t="s">
        <v>145</v>
      </c>
      <c r="H33" s="38">
        <f>SUM('Jasper Newton Electric'!W12)</f>
        <v>4</v>
      </c>
    </row>
    <row r="34" spans="1:8" ht="15">
      <c r="A34" s="32" t="s">
        <v>161</v>
      </c>
      <c r="B34" s="33" t="s">
        <v>24</v>
      </c>
      <c r="C34" s="45" t="str">
        <f>('Jasper Newton Electric'!R13)</f>
        <v>4/27/18-5/29/18</v>
      </c>
      <c r="D34" s="34" t="s">
        <v>164</v>
      </c>
      <c r="E34" s="35" t="s">
        <v>144</v>
      </c>
      <c r="F34" s="36">
        <f>('Jasper Newton Electric'!S13)</f>
        <v>515</v>
      </c>
      <c r="G34" s="37" t="s">
        <v>145</v>
      </c>
      <c r="H34" s="38">
        <f>SUM('Jasper Newton Electric'!T13)</f>
        <v>97.82</v>
      </c>
    </row>
    <row r="35" spans="1:8" ht="15">
      <c r="A35" s="32" t="s">
        <v>161</v>
      </c>
      <c r="B35" s="33" t="s">
        <v>43</v>
      </c>
      <c r="C35" s="45" t="str">
        <f>('Jasper Newton Electric'!R14)</f>
        <v>4/19/18-5/18/18</v>
      </c>
      <c r="D35" s="34" t="s">
        <v>149</v>
      </c>
      <c r="E35" s="35" t="s">
        <v>144</v>
      </c>
      <c r="F35" s="36">
        <f>('Jasper Newton Electric'!S14)</f>
        <v>69</v>
      </c>
      <c r="G35" s="37" t="s">
        <v>145</v>
      </c>
      <c r="H35" s="38">
        <f>SUM('Jasper Newton Electric'!T14)</f>
        <v>29.64</v>
      </c>
    </row>
    <row r="36" spans="1:8" ht="15">
      <c r="A36" s="39" t="s">
        <v>161</v>
      </c>
      <c r="B36" s="40" t="s">
        <v>17</v>
      </c>
      <c r="C36" s="45" t="str">
        <f>('Jasper Newton Electric'!U15)</f>
        <v>5/4/18-6/4/18</v>
      </c>
      <c r="D36" s="41" t="s">
        <v>165</v>
      </c>
      <c r="E36" s="42" t="s">
        <v>144</v>
      </c>
      <c r="F36" s="36">
        <f>('Jasper Newton Electric'!V15)</f>
        <v>0</v>
      </c>
      <c r="G36" s="43" t="s">
        <v>145</v>
      </c>
      <c r="H36" s="38">
        <f>SUM('Jasper Newton Electric'!W15)</f>
        <v>22</v>
      </c>
    </row>
    <row r="37" spans="1:8" ht="15">
      <c r="A37" s="32" t="s">
        <v>161</v>
      </c>
      <c r="B37" s="33" t="s">
        <v>46</v>
      </c>
      <c r="C37" s="45" t="str">
        <f>('Jasper Newton Electric'!R16)</f>
        <v>4/19/18-5/18/18</v>
      </c>
      <c r="D37" s="34" t="s">
        <v>150</v>
      </c>
      <c r="E37" s="35" t="s">
        <v>144</v>
      </c>
      <c r="F37" s="36">
        <f>('Jasper Newton Electric'!S16)</f>
        <v>3172</v>
      </c>
      <c r="G37" s="37" t="s">
        <v>145</v>
      </c>
      <c r="H37" s="38">
        <f>SUM('Jasper Newton Electric'!T16)</f>
        <v>383.95</v>
      </c>
    </row>
    <row r="38" spans="1:8" ht="15">
      <c r="A38" s="39" t="s">
        <v>161</v>
      </c>
      <c r="B38" s="40" t="s">
        <v>14</v>
      </c>
      <c r="C38" s="45" t="str">
        <f>('Jasper Newton Electric'!U17)</f>
        <v>5/4/18-6/4/18</v>
      </c>
      <c r="D38" s="41" t="s">
        <v>162</v>
      </c>
      <c r="E38" s="42" t="s">
        <v>144</v>
      </c>
      <c r="F38" s="36">
        <f>('Jasper Newton Electric'!V17)</f>
        <v>1988</v>
      </c>
      <c r="G38" s="43" t="s">
        <v>145</v>
      </c>
      <c r="H38" s="38">
        <f>SUM('Jasper Newton Electric'!W17)</f>
        <v>242.08</v>
      </c>
    </row>
    <row r="39" spans="1:8" ht="15">
      <c r="A39" s="39" t="s">
        <v>161</v>
      </c>
      <c r="B39" s="40" t="s">
        <v>20</v>
      </c>
      <c r="C39" s="45" t="str">
        <f>('Jasper Newton Electric'!U18)</f>
        <v>5/4/18-6/4/18</v>
      </c>
      <c r="D39" s="41" t="s">
        <v>160</v>
      </c>
      <c r="E39" s="42" t="s">
        <v>144</v>
      </c>
      <c r="F39" s="36">
        <f>('Jasper Newton Electric'!V18)</f>
        <v>8760</v>
      </c>
      <c r="G39" s="43" t="s">
        <v>145</v>
      </c>
      <c r="H39" s="38">
        <f>SUM('Jasper Newton Electric'!W18)</f>
        <v>991.78</v>
      </c>
    </row>
    <row r="40" spans="1:8" ht="15">
      <c r="A40" s="32" t="s">
        <v>161</v>
      </c>
      <c r="B40" s="33" t="s">
        <v>47</v>
      </c>
      <c r="C40" s="45" t="str">
        <f>('Jasper Newton Electric'!R19)</f>
        <v>4/19/18-5/18/18</v>
      </c>
      <c r="D40" s="34" t="s">
        <v>100</v>
      </c>
      <c r="E40" s="35" t="s">
        <v>144</v>
      </c>
      <c r="F40" s="36">
        <f>('Jasper Newton Electric'!S19)</f>
        <v>1344</v>
      </c>
      <c r="G40" s="37" t="s">
        <v>145</v>
      </c>
      <c r="H40" s="38">
        <f>SUM('Jasper Newton Electric'!T19)</f>
        <v>170.78</v>
      </c>
    </row>
    <row r="41" spans="1:8" ht="15">
      <c r="A41" s="32" t="s">
        <v>161</v>
      </c>
      <c r="B41" s="33" t="s">
        <v>48</v>
      </c>
      <c r="C41" s="45" t="str">
        <f>('Jasper Newton Electric'!R20)</f>
        <v>4/19/18-5/18/18</v>
      </c>
      <c r="D41" s="35" t="s">
        <v>100</v>
      </c>
      <c r="E41" s="35" t="s">
        <v>144</v>
      </c>
      <c r="F41" s="36">
        <f>('Jasper Newton Electric'!S20)</f>
        <v>96</v>
      </c>
      <c r="G41" s="37" t="s">
        <v>145</v>
      </c>
      <c r="H41" s="38">
        <f>SUM('Jasper Newton Electric'!T20)</f>
        <v>43.43</v>
      </c>
    </row>
    <row r="42" spans="1:8" ht="15">
      <c r="A42" s="39" t="s">
        <v>161</v>
      </c>
      <c r="B42" s="40" t="s">
        <v>68</v>
      </c>
      <c r="C42" s="45" t="str">
        <f>('Jasper Newton Electric'!U21)</f>
        <v>5/4/18-6/4/18</v>
      </c>
      <c r="D42" s="42" t="s">
        <v>165</v>
      </c>
      <c r="E42" s="42" t="s">
        <v>144</v>
      </c>
      <c r="F42" s="36">
        <f>('Jasper Newton Electric'!V21)</f>
        <v>255</v>
      </c>
      <c r="G42" s="43" t="s">
        <v>145</v>
      </c>
      <c r="H42" s="38">
        <f>SUM('Jasper Newton Electric'!W21)</f>
        <v>50.23</v>
      </c>
    </row>
    <row r="43" spans="1:8" ht="15">
      <c r="A43" s="39" t="s">
        <v>161</v>
      </c>
      <c r="B43" s="40" t="s">
        <v>82</v>
      </c>
      <c r="C43" s="45" t="str">
        <f>('Jasper Newton Electric'!R22)</f>
        <v>4/4/18-5/4/18</v>
      </c>
      <c r="D43" s="42" t="s">
        <v>99</v>
      </c>
      <c r="E43" s="42" t="s">
        <v>144</v>
      </c>
      <c r="F43" s="36">
        <f>('Jasper Newton Electric'!S22)</f>
        <v>1122</v>
      </c>
      <c r="G43" s="43" t="s">
        <v>145</v>
      </c>
      <c r="H43" s="38">
        <f>SUM('Jasper Newton Electric'!T22)</f>
        <v>146.65</v>
      </c>
    </row>
    <row r="44" spans="1:8" ht="15">
      <c r="A44" s="39" t="s">
        <v>161</v>
      </c>
      <c r="B44" s="40" t="s">
        <v>94</v>
      </c>
      <c r="C44" s="45" t="str">
        <f>('Jasper Newton Electric'!R23)</f>
        <v>04/04/18-5/4/18</v>
      </c>
      <c r="D44" s="42" t="s">
        <v>166</v>
      </c>
      <c r="E44" s="42" t="s">
        <v>144</v>
      </c>
      <c r="F44" s="36">
        <f>('Jasper Newton Electric'!S23)</f>
        <v>2693</v>
      </c>
      <c r="G44" s="43" t="s">
        <v>145</v>
      </c>
      <c r="H44" s="38">
        <f>SUM('Jasper Newton Electric'!T23)</f>
        <v>394.71</v>
      </c>
    </row>
    <row r="45" spans="1:8" ht="15">
      <c r="A45" s="39" t="s">
        <v>161</v>
      </c>
      <c r="B45" s="40" t="s">
        <v>191</v>
      </c>
      <c r="C45" s="45" t="str">
        <f>'Jasper Newton Electric'!F23</f>
        <v>12/1/17-1/2/18</v>
      </c>
      <c r="D45" s="42" t="str">
        <f>'Jasper Newton Electric'!B23</f>
        <v>R&amp;B 4 barn</v>
      </c>
      <c r="E45" s="42" t="s">
        <v>144</v>
      </c>
      <c r="F45" s="36">
        <f>'Jasper Newton Electric'!G23</f>
        <v>2872</v>
      </c>
      <c r="G45" s="43" t="s">
        <v>145</v>
      </c>
      <c r="H45" s="38">
        <f>'Jasper Newton Electric'!H23</f>
        <v>407.24</v>
      </c>
    </row>
    <row r="46" spans="1:8" ht="15">
      <c r="A46" s="39" t="s">
        <v>161</v>
      </c>
      <c r="B46" s="40" t="s">
        <v>188</v>
      </c>
      <c r="C46" s="45" t="str">
        <f>'Jasper Newton Electric'!F24</f>
        <v>12/27/17-1/26/18</v>
      </c>
      <c r="D46" s="42" t="str">
        <f>'Jasper Newton Electric'!B24</f>
        <v>jas airport runway lights</v>
      </c>
      <c r="E46" s="42" t="s">
        <v>144</v>
      </c>
      <c r="F46" s="36">
        <f>'Jasper Newton Electric'!G24</f>
        <v>4072</v>
      </c>
      <c r="G46" s="43" t="s">
        <v>145</v>
      </c>
      <c r="H46" s="38">
        <f>'Jasper Newton Electric'!H24</f>
        <v>462.06</v>
      </c>
    </row>
    <row r="47" spans="1:8" ht="15">
      <c r="A47" s="39" t="s">
        <v>161</v>
      </c>
      <c r="B47" s="40" t="s">
        <v>205</v>
      </c>
      <c r="C47" s="45" t="str">
        <f>'Jasper Newton Electric'!F25</f>
        <v>12/13/17-1/15/18</v>
      </c>
      <c r="D47" s="42" t="str">
        <f>'Jasper Newton Electric'!B25</f>
        <v>Agg Pad Gate</v>
      </c>
      <c r="E47" s="42" t="s">
        <v>144</v>
      </c>
      <c r="F47" s="36">
        <f>'Jasper Newton Electric'!G25</f>
        <v>16</v>
      </c>
      <c r="G47" s="43" t="s">
        <v>145</v>
      </c>
      <c r="H47" s="38">
        <f>'Jasper Newton Electric'!H25</f>
        <v>23.73</v>
      </c>
    </row>
    <row r="48" spans="1:8" ht="15">
      <c r="A48" s="32" t="s">
        <v>167</v>
      </c>
      <c r="B48" s="33">
        <v>154</v>
      </c>
      <c r="C48" s="45" t="str">
        <f>('Misc Electric'!F18)</f>
        <v>12/28/17-1/19/18</v>
      </c>
      <c r="D48" s="35" t="s">
        <v>165</v>
      </c>
      <c r="E48" s="35" t="s">
        <v>146</v>
      </c>
      <c r="F48" s="36">
        <f>('Misc Electric'!G18)</f>
        <v>2200</v>
      </c>
      <c r="G48" s="37" t="s">
        <v>128</v>
      </c>
      <c r="H48" s="44">
        <f>SUM('Misc Electric'!H18)</f>
        <v>40.2</v>
      </c>
    </row>
    <row r="49" spans="1:8" ht="15">
      <c r="A49" s="32" t="s">
        <v>168</v>
      </c>
      <c r="B49" s="33" t="s">
        <v>30</v>
      </c>
      <c r="C49" s="45">
        <f>('Misc Electric'!F6)</f>
        <v>0</v>
      </c>
      <c r="D49" s="35" t="s">
        <v>169</v>
      </c>
      <c r="E49" s="34" t="s">
        <v>144</v>
      </c>
      <c r="F49" s="36">
        <f>('Misc Electric'!G6)</f>
        <v>0</v>
      </c>
      <c r="G49" s="37" t="s">
        <v>145</v>
      </c>
      <c r="H49" s="44">
        <f>SUM('Misc Electric'!H6)</f>
        <v>0</v>
      </c>
    </row>
    <row r="50" spans="1:8" ht="15">
      <c r="A50" s="32" t="s">
        <v>170</v>
      </c>
      <c r="B50" s="33">
        <v>97</v>
      </c>
      <c r="C50" s="45" t="str">
        <f>('Misc Electric'!F19)</f>
        <v>1/1/18-1/31/18</v>
      </c>
      <c r="D50" s="42" t="s">
        <v>171</v>
      </c>
      <c r="E50" s="41" t="s">
        <v>146</v>
      </c>
      <c r="F50" s="36">
        <f>('Misc Electric'!G19)</f>
        <v>9800</v>
      </c>
      <c r="G50" s="37" t="s">
        <v>128</v>
      </c>
      <c r="H50" s="44">
        <f>SUM('Misc Electric'!H19)</f>
        <v>60.8</v>
      </c>
    </row>
    <row r="51" spans="1:8" ht="15">
      <c r="A51" s="32" t="s">
        <v>170</v>
      </c>
      <c r="B51" s="33">
        <v>1431</v>
      </c>
      <c r="C51" s="45" t="str">
        <f>('Misc Electric'!F20)</f>
        <v>12/19/17-1/18/18</v>
      </c>
      <c r="D51" s="42" t="s">
        <v>172</v>
      </c>
      <c r="E51" s="41" t="s">
        <v>146</v>
      </c>
      <c r="F51" s="36">
        <f>('Misc Electric'!G20)</f>
        <v>6544</v>
      </c>
      <c r="G51" s="37" t="s">
        <v>128</v>
      </c>
      <c r="H51" s="44">
        <f>SUM('Misc Electric'!H20)</f>
        <v>63.03</v>
      </c>
    </row>
    <row r="52" ht="15">
      <c r="C52"/>
    </row>
    <row r="53" ht="15">
      <c r="C53"/>
    </row>
    <row r="54" ht="15">
      <c r="C54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60" zoomScalePageLayoutView="0" workbookViewId="0" topLeftCell="A1">
      <selection activeCell="A45" sqref="A45:H5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47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215" t="s">
        <v>198</v>
      </c>
      <c r="B1" s="215"/>
      <c r="C1" s="215"/>
      <c r="D1" s="215"/>
      <c r="E1" s="215"/>
      <c r="F1" s="215"/>
      <c r="G1" s="215"/>
      <c r="H1" s="215"/>
    </row>
    <row r="2" spans="1:8" ht="15">
      <c r="A2" s="28" t="s">
        <v>130</v>
      </c>
      <c r="B2" s="29" t="s">
        <v>98</v>
      </c>
      <c r="C2" s="46" t="s">
        <v>131</v>
      </c>
      <c r="D2" s="30" t="s">
        <v>132</v>
      </c>
      <c r="E2" s="30" t="s">
        <v>133</v>
      </c>
      <c r="F2" s="216" t="s">
        <v>134</v>
      </c>
      <c r="G2" s="217"/>
      <c r="H2" s="31" t="s">
        <v>135</v>
      </c>
    </row>
    <row r="3" spans="1:8" ht="15">
      <c r="A3" s="32" t="s">
        <v>136</v>
      </c>
      <c r="B3" s="33" t="s">
        <v>207</v>
      </c>
      <c r="C3" s="45" t="str">
        <f>('Misc Electric'!U10)</f>
        <v>5/18/18-6/19/18</v>
      </c>
      <c r="D3" s="34" t="s">
        <v>137</v>
      </c>
      <c r="E3" s="35" t="s">
        <v>138</v>
      </c>
      <c r="F3" s="36">
        <f>('Misc Electric'!V10)</f>
        <v>19</v>
      </c>
      <c r="G3" s="37" t="s">
        <v>127</v>
      </c>
      <c r="H3" s="38">
        <f>SUM('Misc Electric'!W10)</f>
        <v>52.63</v>
      </c>
    </row>
    <row r="4" spans="1:8" ht="15">
      <c r="A4" s="32" t="s">
        <v>136</v>
      </c>
      <c r="B4" s="33" t="s">
        <v>139</v>
      </c>
      <c r="C4" s="45" t="e">
        <f>('Misc Electric'!#REF!)</f>
        <v>#REF!</v>
      </c>
      <c r="D4" s="34" t="s">
        <v>140</v>
      </c>
      <c r="E4" s="35" t="s">
        <v>138</v>
      </c>
      <c r="F4" s="36" t="e">
        <f>('Misc Electric'!#REF!)</f>
        <v>#REF!</v>
      </c>
      <c r="G4" s="37" t="s">
        <v>127</v>
      </c>
      <c r="H4" s="38" t="e">
        <f>SUM('Misc Electric'!#REF!)</f>
        <v>#REF!</v>
      </c>
    </row>
    <row r="5" spans="1:8" ht="15">
      <c r="A5" s="39" t="s">
        <v>136</v>
      </c>
      <c r="B5" s="40" t="s">
        <v>141</v>
      </c>
      <c r="C5" s="45">
        <f>('Misc Electric'!U12)</f>
        <v>0</v>
      </c>
      <c r="D5" s="41" t="s">
        <v>142</v>
      </c>
      <c r="E5" s="42" t="s">
        <v>138</v>
      </c>
      <c r="F5" s="36">
        <f>('Misc Electric'!V12)</f>
        <v>0</v>
      </c>
      <c r="G5" s="43" t="s">
        <v>127</v>
      </c>
      <c r="H5" s="38">
        <f>SUM('Misc Electric'!W12)</f>
        <v>0</v>
      </c>
    </row>
    <row r="6" spans="1:8" ht="15">
      <c r="A6" s="39" t="s">
        <v>8</v>
      </c>
      <c r="B6" s="40" t="s">
        <v>104</v>
      </c>
      <c r="C6" s="45" t="str">
        <f>('City of Jasper'!U14)</f>
        <v>5/21/18-6/20/18</v>
      </c>
      <c r="D6" s="41" t="s">
        <v>143</v>
      </c>
      <c r="E6" s="42" t="s">
        <v>144</v>
      </c>
      <c r="F6" s="36">
        <f>('City of Jasper'!V14)</f>
        <v>277</v>
      </c>
      <c r="G6" s="43" t="s">
        <v>145</v>
      </c>
      <c r="H6" s="38">
        <f>SUM('City of Jasper'!W14)</f>
        <v>113.95</v>
      </c>
    </row>
    <row r="7" spans="1:8" ht="15" hidden="1">
      <c r="A7" s="63" t="s">
        <v>8</v>
      </c>
      <c r="B7" s="79" t="s">
        <v>176</v>
      </c>
      <c r="C7" s="45">
        <f>('City of Jasper'!U17)</f>
        <v>0</v>
      </c>
      <c r="D7" s="52" t="s">
        <v>175</v>
      </c>
      <c r="E7" s="53" t="s">
        <v>144</v>
      </c>
      <c r="F7" s="36">
        <f>SUM('City of Jasper'!V17)</f>
        <v>0</v>
      </c>
      <c r="G7" s="80" t="s">
        <v>145</v>
      </c>
      <c r="H7" s="38">
        <f>SUM('City of Jasper'!W17)</f>
        <v>0</v>
      </c>
    </row>
    <row r="8" spans="1:8" ht="15">
      <c r="A8" s="32" t="s">
        <v>8</v>
      </c>
      <c r="B8" s="33" t="s">
        <v>75</v>
      </c>
      <c r="C8" s="45" t="str">
        <f>('City of Jasper'!U7)</f>
        <v>MULT</v>
      </c>
      <c r="D8" s="41" t="s">
        <v>140</v>
      </c>
      <c r="E8" s="42" t="s">
        <v>146</v>
      </c>
      <c r="F8" s="36" t="str">
        <f>('City of Jasper'!V7)</f>
        <v>MULT</v>
      </c>
      <c r="G8" s="37" t="s">
        <v>128</v>
      </c>
      <c r="H8" s="38">
        <f>SUM('City of Jasper'!W7)</f>
        <v>1666.6</v>
      </c>
    </row>
    <row r="9" spans="1:8" ht="15">
      <c r="A9" s="32" t="s">
        <v>8</v>
      </c>
      <c r="B9" s="33" t="s">
        <v>102</v>
      </c>
      <c r="C9" s="45" t="str">
        <f>('City of Jasper'!U13)</f>
        <v>5/21/18-6/20/18</v>
      </c>
      <c r="D9" s="34" t="s">
        <v>147</v>
      </c>
      <c r="E9" s="35" t="s">
        <v>144</v>
      </c>
      <c r="F9" s="36">
        <f>('City of Jasper'!V13)</f>
        <v>1</v>
      </c>
      <c r="G9" s="37" t="s">
        <v>145</v>
      </c>
      <c r="H9" s="38">
        <f>SUM('City of Jasper'!W13)</f>
        <v>15.13</v>
      </c>
    </row>
    <row r="10" spans="1:8" ht="15">
      <c r="A10" s="32" t="s">
        <v>8</v>
      </c>
      <c r="B10" s="33" t="s">
        <v>97</v>
      </c>
      <c r="C10" s="45" t="str">
        <f>('City of Jasper'!U12)</f>
        <v>5/21/18-6/20/18</v>
      </c>
      <c r="D10" s="34" t="s">
        <v>148</v>
      </c>
      <c r="E10" s="35" t="s">
        <v>144</v>
      </c>
      <c r="F10" s="36">
        <f>('City of Jasper'!V12)</f>
        <v>870</v>
      </c>
      <c r="G10" s="37" t="s">
        <v>145</v>
      </c>
      <c r="H10" s="38">
        <f>SUM('City of Jasper'!W12)</f>
        <v>203.51</v>
      </c>
    </row>
    <row r="11" spans="1:8" ht="15">
      <c r="A11" s="32" t="s">
        <v>8</v>
      </c>
      <c r="B11" s="33" t="s">
        <v>74</v>
      </c>
      <c r="C11" s="45" t="str">
        <f>('City of Jasper'!U4)</f>
        <v>5/15/18-6/14/18</v>
      </c>
      <c r="D11" s="34" t="s">
        <v>149</v>
      </c>
      <c r="E11" s="35" t="s">
        <v>146</v>
      </c>
      <c r="F11" s="36">
        <f>('City of Jasper'!V4)</f>
        <v>1060</v>
      </c>
      <c r="G11" s="37" t="s">
        <v>128</v>
      </c>
      <c r="H11" s="38">
        <f>SUM('City of Jasper'!W4)</f>
        <v>82.79</v>
      </c>
    </row>
    <row r="12" spans="1:8" ht="15">
      <c r="A12" s="32" t="s">
        <v>8</v>
      </c>
      <c r="B12" s="33" t="s">
        <v>73</v>
      </c>
      <c r="C12" s="45" t="str">
        <f>('City of Jasper'!U5)</f>
        <v>5/15/18-6/14/18</v>
      </c>
      <c r="D12" s="41" t="s">
        <v>150</v>
      </c>
      <c r="E12" s="42" t="s">
        <v>146</v>
      </c>
      <c r="F12" s="36">
        <f>('City of Jasper'!V5)</f>
        <v>9560</v>
      </c>
      <c r="G12" s="37" t="s">
        <v>128</v>
      </c>
      <c r="H12" s="38">
        <f>SUM('City of Jasper'!W5)</f>
        <v>55.92</v>
      </c>
    </row>
    <row r="13" spans="1:8" ht="15">
      <c r="A13" s="32" t="s">
        <v>8</v>
      </c>
      <c r="B13" s="33" t="s">
        <v>76</v>
      </c>
      <c r="C13" s="45" t="str">
        <f>('City of Jasper'!U6)</f>
        <v>5/21/18-6/20/18</v>
      </c>
      <c r="D13" s="34" t="s">
        <v>151</v>
      </c>
      <c r="E13" s="35" t="s">
        <v>144</v>
      </c>
      <c r="F13" s="36">
        <f>('City of Jasper'!V6)</f>
        <v>864</v>
      </c>
      <c r="G13" s="37" t="s">
        <v>145</v>
      </c>
      <c r="H13" s="38">
        <f>SUM('City of Jasper'!W6)</f>
        <v>150.24</v>
      </c>
    </row>
    <row r="14" spans="1:8" ht="15">
      <c r="A14" s="32" t="s">
        <v>8</v>
      </c>
      <c r="B14" s="33" t="s">
        <v>80</v>
      </c>
      <c r="C14" s="45" t="str">
        <f>('City of Jasper'!U8)</f>
        <v>5/21/18-6/20/18</v>
      </c>
      <c r="D14" s="41" t="s">
        <v>140</v>
      </c>
      <c r="E14" s="42" t="s">
        <v>144</v>
      </c>
      <c r="F14" s="36">
        <f>('City of Jasper'!V8)</f>
        <v>79120</v>
      </c>
      <c r="G14" s="37" t="s">
        <v>145</v>
      </c>
      <c r="H14" s="38">
        <f>SUM('City of Jasper'!W8)</f>
        <v>9321.14</v>
      </c>
    </row>
    <row r="15" spans="1:8" ht="15">
      <c r="A15" s="32" t="s">
        <v>8</v>
      </c>
      <c r="B15" s="33" t="s">
        <v>79</v>
      </c>
      <c r="C15" s="45" t="str">
        <f>('City of Jasper'!U11)</f>
        <v>5/21/18-6/20/18</v>
      </c>
      <c r="D15" s="34" t="s">
        <v>152</v>
      </c>
      <c r="E15" s="35" t="s">
        <v>144</v>
      </c>
      <c r="F15" s="36">
        <f>('City of Jasper'!V11)</f>
        <v>39000</v>
      </c>
      <c r="G15" s="37" t="s">
        <v>145</v>
      </c>
      <c r="H15" s="38">
        <f>SUM('City of Jasper'!W11)</f>
        <v>5041.51</v>
      </c>
    </row>
    <row r="16" spans="1:8" ht="15">
      <c r="A16" s="49" t="s">
        <v>8</v>
      </c>
      <c r="B16" s="62" t="s">
        <v>111</v>
      </c>
      <c r="C16" s="45" t="str">
        <f>('City of Jasper'!U15)</f>
        <v>5/21/18-6/20/18</v>
      </c>
      <c r="D16" s="60" t="s">
        <v>173</v>
      </c>
      <c r="E16" s="59" t="s">
        <v>144</v>
      </c>
      <c r="F16" s="36">
        <f>('City of Jasper'!V15)</f>
        <v>4602</v>
      </c>
      <c r="G16" s="55" t="s">
        <v>145</v>
      </c>
      <c r="H16" s="38">
        <f>SUM('City of Jasper'!W15)</f>
        <v>345.93</v>
      </c>
    </row>
    <row r="17" spans="1:8" ht="15">
      <c r="A17" s="32" t="s">
        <v>8</v>
      </c>
      <c r="B17" s="61" t="s">
        <v>78</v>
      </c>
      <c r="C17" s="45" t="str">
        <f>('City of Jasper'!U12)</f>
        <v>5/21/18-6/20/18</v>
      </c>
      <c r="D17" s="34" t="s">
        <v>153</v>
      </c>
      <c r="E17" s="35" t="s">
        <v>146</v>
      </c>
      <c r="F17" s="36">
        <f>('City of Jasper'!V12)</f>
        <v>870</v>
      </c>
      <c r="G17" s="37" t="s">
        <v>128</v>
      </c>
      <c r="H17" s="38">
        <f>SUM('City of Jasper'!W12)</f>
        <v>203.51</v>
      </c>
    </row>
    <row r="18" spans="1:8" ht="15">
      <c r="A18" s="32" t="s">
        <v>8</v>
      </c>
      <c r="B18" s="33" t="s">
        <v>77</v>
      </c>
      <c r="C18" s="45" t="str">
        <f>('City of Jasper'!U13)</f>
        <v>5/21/18-6/20/18</v>
      </c>
      <c r="D18" s="34" t="s">
        <v>153</v>
      </c>
      <c r="E18" s="35" t="s">
        <v>144</v>
      </c>
      <c r="F18" s="36">
        <f>('City of Jasper'!V13)</f>
        <v>1</v>
      </c>
      <c r="G18" s="43" t="s">
        <v>145</v>
      </c>
      <c r="H18" s="38">
        <f>SUM('City of Jasper'!W13)</f>
        <v>15.13</v>
      </c>
    </row>
    <row r="19" spans="1:8" ht="15">
      <c r="A19" s="39" t="s">
        <v>33</v>
      </c>
      <c r="B19" s="40" t="s">
        <v>110</v>
      </c>
      <c r="C19" s="45">
        <f>('Misc Electric'!U6)</f>
        <v>0</v>
      </c>
      <c r="D19" s="41" t="s">
        <v>154</v>
      </c>
      <c r="E19" s="42" t="s">
        <v>144</v>
      </c>
      <c r="F19" s="36">
        <f>('Misc Electric'!V6)</f>
        <v>0</v>
      </c>
      <c r="G19" s="43" t="s">
        <v>145</v>
      </c>
      <c r="H19" s="38">
        <f>SUM('Misc Electric'!W6)</f>
        <v>0</v>
      </c>
    </row>
    <row r="20" spans="1:8" ht="15">
      <c r="A20" s="32" t="s">
        <v>33</v>
      </c>
      <c r="B20" s="33" t="s">
        <v>92</v>
      </c>
      <c r="C20" s="45" t="str">
        <f>('Misc Electric'!U5)</f>
        <v>5/15/18-6/15/18</v>
      </c>
      <c r="D20" s="41" t="s">
        <v>155</v>
      </c>
      <c r="E20" s="42" t="s">
        <v>144</v>
      </c>
      <c r="F20" s="36">
        <f>('Misc Electric'!V5)</f>
        <v>2976</v>
      </c>
      <c r="G20" s="37" t="s">
        <v>145</v>
      </c>
      <c r="H20" s="38">
        <f>SUM('Misc Electric'!W5)</f>
        <v>324.31</v>
      </c>
    </row>
    <row r="21" spans="1:8" s="50" customFormat="1" ht="15">
      <c r="A21" s="49" t="s">
        <v>33</v>
      </c>
      <c r="B21" s="48" t="s">
        <v>93</v>
      </c>
      <c r="C21" s="51" t="str">
        <f>('Misc Electric'!U15)</f>
        <v>5/14/18-6/14/18</v>
      </c>
      <c r="D21" s="52" t="s">
        <v>155</v>
      </c>
      <c r="E21" s="53" t="s">
        <v>146</v>
      </c>
      <c r="F21" s="54">
        <f>('Misc Electric'!V15)</f>
        <v>360</v>
      </c>
      <c r="G21" s="55" t="s">
        <v>128</v>
      </c>
      <c r="H21" s="66">
        <f>SUM('Misc Electric'!W15)</f>
        <v>106.47</v>
      </c>
    </row>
    <row r="22" spans="1:8" ht="15">
      <c r="A22" s="39" t="s">
        <v>156</v>
      </c>
      <c r="B22" s="40">
        <v>33482103</v>
      </c>
      <c r="C22" s="45" t="str">
        <f>('Misc Electric'!U8)</f>
        <v>5/21/18-6/21/18</v>
      </c>
      <c r="D22" s="41" t="s">
        <v>59</v>
      </c>
      <c r="E22" s="42" t="s">
        <v>144</v>
      </c>
      <c r="F22" s="36">
        <f>('Misc Electric'!V8)</f>
        <v>1540</v>
      </c>
      <c r="G22" s="43" t="s">
        <v>145</v>
      </c>
      <c r="H22" s="38">
        <f>SUM('Misc Electric'!W8)</f>
        <v>180.43</v>
      </c>
    </row>
    <row r="23" spans="1:8" ht="15">
      <c r="A23" s="39" t="s">
        <v>156</v>
      </c>
      <c r="B23" s="40">
        <v>33483901</v>
      </c>
      <c r="C23" s="45" t="str">
        <f>('Misc Electric'!U9)</f>
        <v>5/21/18-6/21/18</v>
      </c>
      <c r="D23" s="41" t="s">
        <v>157</v>
      </c>
      <c r="E23" s="42" t="s">
        <v>144</v>
      </c>
      <c r="F23" s="36">
        <f>('Misc Electric'!V9)</f>
        <v>0</v>
      </c>
      <c r="G23" s="43" t="s">
        <v>145</v>
      </c>
      <c r="H23" s="38">
        <f>SUM('Misc Electric'!W9)</f>
        <v>20</v>
      </c>
    </row>
    <row r="24" spans="1:8" ht="15">
      <c r="A24" s="32" t="s">
        <v>158</v>
      </c>
      <c r="B24" s="33">
        <v>576</v>
      </c>
      <c r="C24" s="45" t="str">
        <f>('Misc Electric'!U17)</f>
        <v>5/29/18-6/27/18</v>
      </c>
      <c r="D24" s="34" t="s">
        <v>159</v>
      </c>
      <c r="E24" s="35" t="s">
        <v>146</v>
      </c>
      <c r="F24" s="36">
        <f>('Misc Electric'!V17)</f>
        <v>2100</v>
      </c>
      <c r="G24" s="37" t="s">
        <v>128</v>
      </c>
      <c r="H24" s="38">
        <f>SUM('Misc Electric'!W17)</f>
        <v>40.2</v>
      </c>
    </row>
    <row r="25" spans="1:8" ht="15">
      <c r="A25" s="32" t="s">
        <v>158</v>
      </c>
      <c r="B25" s="33">
        <v>1098</v>
      </c>
      <c r="C25" s="45" t="str">
        <f>('Misc Electric'!U18)</f>
        <v>5/29/18-6/26/18</v>
      </c>
      <c r="D25" s="34" t="s">
        <v>160</v>
      </c>
      <c r="E25" s="35" t="s">
        <v>146</v>
      </c>
      <c r="F25" s="36">
        <f>('Misc Electric'!V18)</f>
        <v>8100</v>
      </c>
      <c r="G25" s="37" t="s">
        <v>128</v>
      </c>
      <c r="H25" s="38">
        <f>SUM('Misc Electric'!W18)</f>
        <v>65.83</v>
      </c>
    </row>
    <row r="26" spans="1:8" ht="15" hidden="1">
      <c r="A26" s="32" t="s">
        <v>161</v>
      </c>
      <c r="B26" s="33" t="s">
        <v>36</v>
      </c>
      <c r="C26" s="45" t="str">
        <f>('Jasper Newton Electric'!U5)</f>
        <v>disconnected</v>
      </c>
      <c r="D26" s="34" t="s">
        <v>149</v>
      </c>
      <c r="E26" s="35" t="s">
        <v>144</v>
      </c>
      <c r="F26" s="36">
        <f>('Jasper Newton Electric'!V5)</f>
        <v>0</v>
      </c>
      <c r="G26" s="37" t="s">
        <v>145</v>
      </c>
      <c r="H26" s="38">
        <f>SUM('Jasper Newton Electric'!W5)</f>
        <v>0</v>
      </c>
    </row>
    <row r="27" spans="1:8" ht="15">
      <c r="A27" s="32" t="s">
        <v>161</v>
      </c>
      <c r="B27" s="33" t="s">
        <v>37</v>
      </c>
      <c r="C27" s="45" t="str">
        <f>('Jasper Newton Electric'!U6)</f>
        <v>05/18/18-6/19/18</v>
      </c>
      <c r="D27" s="34" t="s">
        <v>149</v>
      </c>
      <c r="E27" s="35" t="s">
        <v>144</v>
      </c>
      <c r="F27" s="36">
        <f>('Jasper Newton Electric'!V6)</f>
        <v>89</v>
      </c>
      <c r="G27" s="37" t="s">
        <v>145</v>
      </c>
      <c r="H27" s="38">
        <f>SUM('Jasper Newton Electric'!W6)</f>
        <v>43.51</v>
      </c>
    </row>
    <row r="28" spans="1:8" ht="15">
      <c r="A28" s="32" t="s">
        <v>161</v>
      </c>
      <c r="B28" s="33" t="s">
        <v>40</v>
      </c>
      <c r="C28" s="45" t="str">
        <f>('Jasper Newton Electric'!U7)</f>
        <v>05/18/18-6/19/18</v>
      </c>
      <c r="D28" s="34" t="s">
        <v>100</v>
      </c>
      <c r="E28" s="35" t="s">
        <v>144</v>
      </c>
      <c r="F28" s="36">
        <f>('Jasper Newton Electric'!V7)</f>
        <v>1685</v>
      </c>
      <c r="G28" s="37" t="s">
        <v>145</v>
      </c>
      <c r="H28" s="38">
        <f>SUM('Jasper Newton Electric'!W7)</f>
        <v>243.92</v>
      </c>
    </row>
    <row r="29" spans="1:8" ht="15">
      <c r="A29" s="32" t="s">
        <v>161</v>
      </c>
      <c r="B29" s="33" t="s">
        <v>41</v>
      </c>
      <c r="C29" s="45" t="str">
        <f>('Jasper Newton Electric'!U8)</f>
        <v>05/18/18-6/19/18</v>
      </c>
      <c r="D29" s="34" t="s">
        <v>162</v>
      </c>
      <c r="E29" s="35" t="s">
        <v>144</v>
      </c>
      <c r="F29" s="36">
        <f>('Jasper Newton Electric'!V8)</f>
        <v>2010</v>
      </c>
      <c r="G29" s="37" t="s">
        <v>145</v>
      </c>
      <c r="H29" s="38">
        <f>SUM('Jasper Newton Electric'!W8)</f>
        <v>280.01</v>
      </c>
    </row>
    <row r="30" spans="1:8" ht="15">
      <c r="A30" s="32" t="s">
        <v>161</v>
      </c>
      <c r="B30" s="33" t="s">
        <v>49</v>
      </c>
      <c r="C30" s="45" t="str">
        <f>('Jasper Newton Electric'!U9)</f>
        <v>05/18/18-6/19/18</v>
      </c>
      <c r="D30" s="41" t="s">
        <v>99</v>
      </c>
      <c r="E30" s="42" t="s">
        <v>144</v>
      </c>
      <c r="F30" s="36">
        <f>('Jasper Newton Electric'!V9)</f>
        <v>4997</v>
      </c>
      <c r="G30" s="43" t="s">
        <v>145</v>
      </c>
      <c r="H30" s="38">
        <f>SUM('Jasper Newton Electric'!W9)</f>
        <v>595.52</v>
      </c>
    </row>
    <row r="31" spans="1:8" ht="15">
      <c r="A31" s="32" t="s">
        <v>161</v>
      </c>
      <c r="B31" s="33" t="s">
        <v>42</v>
      </c>
      <c r="C31" s="45" t="str">
        <f>('Jasper Newton Electric'!U10)</f>
        <v>05/18/18-6/19/18</v>
      </c>
      <c r="D31" s="34" t="s">
        <v>149</v>
      </c>
      <c r="E31" s="35" t="s">
        <v>144</v>
      </c>
      <c r="F31" s="36">
        <f>('Jasper Newton Electric'!V10)</f>
        <v>2635</v>
      </c>
      <c r="G31" s="37" t="s">
        <v>145</v>
      </c>
      <c r="H31" s="38">
        <f>SUM('Jasper Newton Electric'!W10)</f>
        <v>348.56</v>
      </c>
    </row>
    <row r="32" spans="1:8" ht="15">
      <c r="A32" s="32" t="s">
        <v>161</v>
      </c>
      <c r="B32" s="33" t="s">
        <v>10</v>
      </c>
      <c r="C32" s="45" t="str">
        <f>('Jasper Newton Electric'!U11)</f>
        <v>5/14/18-6/12/18</v>
      </c>
      <c r="D32" s="34" t="s">
        <v>163</v>
      </c>
      <c r="E32" s="35" t="s">
        <v>144</v>
      </c>
      <c r="F32" s="36">
        <f>('Jasper Newton Electric'!V11)</f>
        <v>223</v>
      </c>
      <c r="G32" s="37" t="s">
        <v>145</v>
      </c>
      <c r="H32" s="38">
        <f>SUM('Jasper Newton Electric'!W11)</f>
        <v>58.39</v>
      </c>
    </row>
    <row r="33" spans="1:8" ht="15">
      <c r="A33" s="39" t="s">
        <v>161</v>
      </c>
      <c r="B33" s="40" t="s">
        <v>26</v>
      </c>
      <c r="C33" s="45" t="e">
        <f>('Jasper Newton Electric'!#REF!)</f>
        <v>#REF!</v>
      </c>
      <c r="D33" s="41" t="s">
        <v>164</v>
      </c>
      <c r="E33" s="42" t="s">
        <v>144</v>
      </c>
      <c r="F33" s="36" t="e">
        <f>('Jasper Newton Electric'!#REF!)</f>
        <v>#REF!</v>
      </c>
      <c r="G33" s="43" t="s">
        <v>145</v>
      </c>
      <c r="H33" s="38" t="e">
        <f>SUM('Jasper Newton Electric'!#REF!)</f>
        <v>#REF!</v>
      </c>
    </row>
    <row r="34" spans="1:8" ht="15">
      <c r="A34" s="32" t="s">
        <v>161</v>
      </c>
      <c r="B34" s="33" t="s">
        <v>24</v>
      </c>
      <c r="C34" s="45" t="str">
        <f>('Jasper Newton Electric'!U13)</f>
        <v>5/29/18-6/27/18</v>
      </c>
      <c r="D34" s="34" t="s">
        <v>164</v>
      </c>
      <c r="E34" s="35" t="s">
        <v>144</v>
      </c>
      <c r="F34" s="36">
        <f>('Jasper Newton Electric'!V13)</f>
        <v>530</v>
      </c>
      <c r="G34" s="37" t="s">
        <v>145</v>
      </c>
      <c r="H34" s="38">
        <f>SUM('Jasper Newton Electric'!W13)</f>
        <v>99.69</v>
      </c>
    </row>
    <row r="35" spans="1:8" ht="15">
      <c r="A35" s="32" t="s">
        <v>161</v>
      </c>
      <c r="B35" s="33" t="s">
        <v>43</v>
      </c>
      <c r="C35" s="45" t="str">
        <f>('Jasper Newton Electric'!U14)</f>
        <v>05/18/18-6/19/18</v>
      </c>
      <c r="D35" s="34" t="s">
        <v>149</v>
      </c>
      <c r="E35" s="35" t="s">
        <v>144</v>
      </c>
      <c r="F35" s="36">
        <f>('Jasper Newton Electric'!V14)</f>
        <v>71</v>
      </c>
      <c r="G35" s="37" t="s">
        <v>145</v>
      </c>
      <c r="H35" s="38">
        <f>SUM('Jasper Newton Electric'!W14)</f>
        <v>29.88</v>
      </c>
    </row>
    <row r="36" spans="1:8" ht="15">
      <c r="A36" s="39" t="s">
        <v>161</v>
      </c>
      <c r="B36" s="40" t="s">
        <v>17</v>
      </c>
      <c r="C36" s="45" t="e">
        <f>('Jasper Newton Electric'!#REF!)</f>
        <v>#REF!</v>
      </c>
      <c r="D36" s="41" t="s">
        <v>165</v>
      </c>
      <c r="E36" s="42" t="s">
        <v>144</v>
      </c>
      <c r="F36" s="36" t="e">
        <f>('Jasper Newton Electric'!#REF!)</f>
        <v>#REF!</v>
      </c>
      <c r="G36" s="43" t="s">
        <v>145</v>
      </c>
      <c r="H36" s="38" t="e">
        <f>SUM('Jasper Newton Electric'!#REF!)</f>
        <v>#REF!</v>
      </c>
    </row>
    <row r="37" spans="1:8" ht="15">
      <c r="A37" s="32" t="s">
        <v>161</v>
      </c>
      <c r="B37" s="33" t="s">
        <v>46</v>
      </c>
      <c r="C37" s="45" t="str">
        <f>('Jasper Newton Electric'!U16)</f>
        <v>05/18/18-6/19/18</v>
      </c>
      <c r="D37" s="34" t="s">
        <v>150</v>
      </c>
      <c r="E37" s="35" t="s">
        <v>144</v>
      </c>
      <c r="F37" s="36">
        <f>('Jasper Newton Electric'!V16)</f>
        <v>4044</v>
      </c>
      <c r="G37" s="37" t="s">
        <v>145</v>
      </c>
      <c r="H37" s="38">
        <f>SUM('Jasper Newton Electric'!W16)</f>
        <v>481.69</v>
      </c>
    </row>
    <row r="38" spans="1:8" ht="15">
      <c r="A38" s="39" t="s">
        <v>161</v>
      </c>
      <c r="B38" s="40" t="s">
        <v>14</v>
      </c>
      <c r="C38" s="45" t="e">
        <f>('Jasper Newton Electric'!#REF!)</f>
        <v>#REF!</v>
      </c>
      <c r="D38" s="41" t="s">
        <v>162</v>
      </c>
      <c r="E38" s="42" t="s">
        <v>144</v>
      </c>
      <c r="F38" s="36" t="e">
        <f>('Jasper Newton Electric'!#REF!)</f>
        <v>#REF!</v>
      </c>
      <c r="G38" s="43" t="s">
        <v>145</v>
      </c>
      <c r="H38" s="38" t="e">
        <f>SUM('Jasper Newton Electric'!#REF!)</f>
        <v>#REF!</v>
      </c>
    </row>
    <row r="39" spans="1:8" ht="15">
      <c r="A39" s="39" t="s">
        <v>161</v>
      </c>
      <c r="B39" s="40" t="s">
        <v>20</v>
      </c>
      <c r="C39" s="45" t="e">
        <f>('Jasper Newton Electric'!#REF!)</f>
        <v>#REF!</v>
      </c>
      <c r="D39" s="41" t="s">
        <v>160</v>
      </c>
      <c r="E39" s="42" t="s">
        <v>144</v>
      </c>
      <c r="F39" s="36" t="e">
        <f>('Jasper Newton Electric'!#REF!)</f>
        <v>#REF!</v>
      </c>
      <c r="G39" s="43" t="s">
        <v>145</v>
      </c>
      <c r="H39" s="38" t="e">
        <f>SUM('Jasper Newton Electric'!#REF!)</f>
        <v>#REF!</v>
      </c>
    </row>
    <row r="40" spans="1:8" ht="15">
      <c r="A40" s="32" t="s">
        <v>161</v>
      </c>
      <c r="B40" s="33" t="s">
        <v>47</v>
      </c>
      <c r="C40" s="45" t="str">
        <f>('Jasper Newton Electric'!U19)</f>
        <v>05/18/18-6/19/18</v>
      </c>
      <c r="D40" s="34" t="s">
        <v>100</v>
      </c>
      <c r="E40" s="35" t="s">
        <v>144</v>
      </c>
      <c r="F40" s="36">
        <f>('Jasper Newton Electric'!V19)</f>
        <v>1187</v>
      </c>
      <c r="G40" s="37" t="s">
        <v>145</v>
      </c>
      <c r="H40" s="38">
        <f>SUM('Jasper Newton Electric'!W19)</f>
        <v>153.76</v>
      </c>
    </row>
    <row r="41" spans="1:8" ht="15">
      <c r="A41" s="32" t="s">
        <v>161</v>
      </c>
      <c r="B41" s="33" t="s">
        <v>48</v>
      </c>
      <c r="C41" s="45" t="str">
        <f>('Jasper Newton Electric'!U20)</f>
        <v>5/18/18-6/18/18</v>
      </c>
      <c r="D41" s="35" t="s">
        <v>100</v>
      </c>
      <c r="E41" s="35" t="s">
        <v>144</v>
      </c>
      <c r="F41" s="36">
        <f>('Jasper Newton Electric'!V20)</f>
        <v>139</v>
      </c>
      <c r="G41" s="37" t="s">
        <v>145</v>
      </c>
      <c r="H41" s="38">
        <f>SUM('Jasper Newton Electric'!W20)</f>
        <v>48.24</v>
      </c>
    </row>
    <row r="42" spans="1:8" ht="15">
      <c r="A42" s="39" t="s">
        <v>161</v>
      </c>
      <c r="B42" s="40" t="s">
        <v>68</v>
      </c>
      <c r="C42" s="45" t="e">
        <f>('Jasper Newton Electric'!#REF!)</f>
        <v>#REF!</v>
      </c>
      <c r="D42" s="42" t="s">
        <v>165</v>
      </c>
      <c r="E42" s="42" t="s">
        <v>144</v>
      </c>
      <c r="F42" s="36" t="e">
        <f>('Jasper Newton Electric'!#REF!)</f>
        <v>#REF!</v>
      </c>
      <c r="G42" s="43" t="s">
        <v>145</v>
      </c>
      <c r="H42" s="38" t="e">
        <f>SUM('Jasper Newton Electric'!#REF!)</f>
        <v>#REF!</v>
      </c>
    </row>
    <row r="43" spans="1:8" ht="15">
      <c r="A43" s="39" t="s">
        <v>161</v>
      </c>
      <c r="B43" s="40" t="s">
        <v>82</v>
      </c>
      <c r="C43" s="45" t="str">
        <f>('Jasper Newton Electric'!U22)</f>
        <v>5/4/18-6/4/18</v>
      </c>
      <c r="D43" s="42" t="s">
        <v>99</v>
      </c>
      <c r="E43" s="42" t="s">
        <v>144</v>
      </c>
      <c r="F43" s="36">
        <f>('Jasper Newton Electric'!V22)</f>
        <v>1148</v>
      </c>
      <c r="G43" s="43" t="s">
        <v>145</v>
      </c>
      <c r="H43" s="38">
        <f>SUM('Jasper Newton Electric'!W22)</f>
        <v>149.09</v>
      </c>
    </row>
    <row r="44" spans="1:8" ht="15">
      <c r="A44" s="39" t="s">
        <v>161</v>
      </c>
      <c r="B44" s="40" t="s">
        <v>94</v>
      </c>
      <c r="C44" s="45" t="str">
        <f>('Jasper Newton Electric'!U23)</f>
        <v>5/4/18-6/4/18</v>
      </c>
      <c r="D44" s="42" t="s">
        <v>166</v>
      </c>
      <c r="E44" s="42" t="s">
        <v>144</v>
      </c>
      <c r="F44" s="36">
        <f>('Jasper Newton Electric'!V23)</f>
        <v>3796</v>
      </c>
      <c r="G44" s="43" t="s">
        <v>145</v>
      </c>
      <c r="H44" s="38">
        <f>SUM('Jasper Newton Electric'!W23)</f>
        <v>515.49</v>
      </c>
    </row>
    <row r="45" spans="1:8" ht="15">
      <c r="A45" s="39" t="s">
        <v>161</v>
      </c>
      <c r="B45" s="40" t="s">
        <v>191</v>
      </c>
      <c r="C45" s="45" t="str">
        <f>'Jasper Newton Electric'!F23</f>
        <v>12/1/17-1/2/18</v>
      </c>
      <c r="D45" s="42" t="str">
        <f>'Jasper Newton Electric'!B23</f>
        <v>R&amp;B 4 barn</v>
      </c>
      <c r="E45" s="42" t="s">
        <v>144</v>
      </c>
      <c r="F45" s="36">
        <f>'Jasper Newton Electric'!G23</f>
        <v>2872</v>
      </c>
      <c r="G45" s="43" t="s">
        <v>145</v>
      </c>
      <c r="H45" s="38">
        <f>'Jasper Newton Electric'!H23</f>
        <v>407.24</v>
      </c>
    </row>
    <row r="46" spans="1:8" ht="15">
      <c r="A46" s="39" t="s">
        <v>161</v>
      </c>
      <c r="B46" s="40" t="s">
        <v>188</v>
      </c>
      <c r="C46" s="45" t="str">
        <f>'Jasper Newton Electric'!F24</f>
        <v>12/27/17-1/26/18</v>
      </c>
      <c r="D46" s="42" t="str">
        <f>'Jasper Newton Electric'!B24</f>
        <v>jas airport runway lights</v>
      </c>
      <c r="E46" s="42" t="s">
        <v>144</v>
      </c>
      <c r="F46" s="36">
        <f>'Jasper Newton Electric'!G24</f>
        <v>4072</v>
      </c>
      <c r="G46" s="43" t="s">
        <v>145</v>
      </c>
      <c r="H46" s="38">
        <f>'Jasper Newton Electric'!H24</f>
        <v>462.06</v>
      </c>
    </row>
    <row r="47" spans="1:8" ht="15">
      <c r="A47" s="39" t="s">
        <v>161</v>
      </c>
      <c r="B47" s="40" t="s">
        <v>205</v>
      </c>
      <c r="C47" s="45" t="str">
        <f>'Jasper Newton Electric'!F25</f>
        <v>12/13/17-1/15/18</v>
      </c>
      <c r="D47" s="42" t="str">
        <f>'Jasper Newton Electric'!B25</f>
        <v>Agg Pad Gate</v>
      </c>
      <c r="E47" s="42" t="s">
        <v>144</v>
      </c>
      <c r="F47" s="36">
        <f>'Jasper Newton Electric'!G25</f>
        <v>16</v>
      </c>
      <c r="G47" s="43" t="s">
        <v>145</v>
      </c>
      <c r="H47" s="38">
        <f>'Jasper Newton Electric'!H25</f>
        <v>23.73</v>
      </c>
    </row>
    <row r="48" spans="1:8" ht="15">
      <c r="A48" s="32" t="s">
        <v>167</v>
      </c>
      <c r="B48" s="33">
        <v>154</v>
      </c>
      <c r="C48" s="45" t="str">
        <f>('Misc Electric'!F18)</f>
        <v>12/28/17-1/19/18</v>
      </c>
      <c r="D48" s="35" t="s">
        <v>165</v>
      </c>
      <c r="E48" s="35" t="s">
        <v>146</v>
      </c>
      <c r="F48" s="36">
        <f>('Misc Electric'!G18)</f>
        <v>2200</v>
      </c>
      <c r="G48" s="37" t="s">
        <v>128</v>
      </c>
      <c r="H48" s="44">
        <f>SUM('Misc Electric'!H18)</f>
        <v>40.2</v>
      </c>
    </row>
    <row r="49" spans="1:8" ht="15">
      <c r="A49" s="32" t="s">
        <v>168</v>
      </c>
      <c r="B49" s="33" t="s">
        <v>30</v>
      </c>
      <c r="C49" s="45">
        <f>('Misc Electric'!F6)</f>
        <v>0</v>
      </c>
      <c r="D49" s="35" t="s">
        <v>169</v>
      </c>
      <c r="E49" s="34" t="s">
        <v>144</v>
      </c>
      <c r="F49" s="36">
        <f>('Misc Electric'!G6)</f>
        <v>0</v>
      </c>
      <c r="G49" s="37" t="s">
        <v>145</v>
      </c>
      <c r="H49" s="44">
        <f>SUM('Misc Electric'!H6)</f>
        <v>0</v>
      </c>
    </row>
    <row r="50" spans="1:8" ht="15">
      <c r="A50" s="32" t="s">
        <v>170</v>
      </c>
      <c r="B50" s="33">
        <v>97</v>
      </c>
      <c r="C50" s="45" t="str">
        <f>('Misc Electric'!F19)</f>
        <v>1/1/18-1/31/18</v>
      </c>
      <c r="D50" s="42" t="s">
        <v>171</v>
      </c>
      <c r="E50" s="41" t="s">
        <v>146</v>
      </c>
      <c r="F50" s="36">
        <f>('Misc Electric'!G19)</f>
        <v>9800</v>
      </c>
      <c r="G50" s="37" t="s">
        <v>128</v>
      </c>
      <c r="H50" s="44">
        <f>SUM('Misc Electric'!H19)</f>
        <v>60.8</v>
      </c>
    </row>
    <row r="51" spans="1:8" ht="15">
      <c r="A51" s="32" t="s">
        <v>170</v>
      </c>
      <c r="B51" s="33">
        <v>1431</v>
      </c>
      <c r="C51" s="45" t="str">
        <f>('Misc Electric'!F20)</f>
        <v>12/19/17-1/18/18</v>
      </c>
      <c r="D51" s="42" t="s">
        <v>172</v>
      </c>
      <c r="E51" s="41" t="s">
        <v>146</v>
      </c>
      <c r="F51" s="36">
        <f>('Misc Electric'!G20)</f>
        <v>6544</v>
      </c>
      <c r="G51" s="37" t="s">
        <v>128</v>
      </c>
      <c r="H51" s="44">
        <f>SUM('Misc Electric'!H20)</f>
        <v>63.03</v>
      </c>
    </row>
    <row r="52" ht="15">
      <c r="C52"/>
    </row>
    <row r="53" ht="15">
      <c r="C53"/>
    </row>
    <row r="54" ht="15">
      <c r="C54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Jessica White</cp:lastModifiedBy>
  <cp:lastPrinted>2017-12-01T17:02:23Z</cp:lastPrinted>
  <dcterms:created xsi:type="dcterms:W3CDTF">2004-01-26T15:02:54Z</dcterms:created>
  <dcterms:modified xsi:type="dcterms:W3CDTF">2018-08-09T16:12:55Z</dcterms:modified>
  <cp:category/>
  <cp:version/>
  <cp:contentType/>
  <cp:contentStatus/>
</cp:coreProperties>
</file>